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autoCompressPictures="0"/>
  <xr:revisionPtr revIDLastSave="0" documentId="8_{F65DB296-5B1D-4008-9974-0A053EF2D995}" xr6:coauthVersionLast="47" xr6:coauthVersionMax="47" xr10:uidLastSave="{00000000-0000-0000-0000-000000000000}"/>
  <bookViews>
    <workbookView xWindow="0" yWindow="0" windowWidth="25200" windowHeight="11985" tabRatio="834" firstSheet="1" activeTab="1" xr2:uid="{00000000-000D-0000-FFFF-FFFF00000000}"/>
  </bookViews>
  <sheets>
    <sheet name="REGLER FOR PROJEKTPRIORITERING" sheetId="14" r:id="rId1"/>
    <sheet name="Oversigt og vægtning af kriteri" sheetId="9" r:id="rId2"/>
    <sheet name="Projektbeskrivelse og ansøger" sheetId="1" r:id="rId3"/>
    <sheet name="Relevans" sheetId="3" r:id="rId4"/>
    <sheet name="Synlighed" sheetId="2" r:id="rId5"/>
    <sheet name="Lokal forankring" sheetId="4" r:id="rId6"/>
    <sheet name="Samarbejde" sheetId="5" r:id="rId7"/>
    <sheet name="Innovation" sheetId="6" r:id="rId8"/>
    <sheet name="Bæredygtighed" sheetId="8" r:id="rId9"/>
    <sheet name="Effekter" sheetId="7" r:id="rId10"/>
    <sheet name="Samlet score" sheetId="11" r:id="rId11"/>
  </sheets>
  <definedNames>
    <definedName name="_Toc395809389" localSheetId="2">'Projektbeskrivelse og ansøger'!#REF!</definedName>
    <definedName name="_Toc395809390" localSheetId="2">'Projektbeskrivelse og ansøger'!#REF!</definedName>
    <definedName name="_Toc395809393" localSheetId="5">'Lokal forankring'!#REF!</definedName>
    <definedName name="_Toc395809394" localSheetId="5">'Lokal forankring'!$E$8</definedName>
    <definedName name="_Toc395809395" localSheetId="5">'Lokal forankring'!#REF!</definedName>
    <definedName name="_Toc395809396" localSheetId="5">'Lokal forankring'!#REF!</definedName>
    <definedName name="_Toc395809414" localSheetId="9">Effekter!$E$6</definedName>
    <definedName name="_Toc395809415" localSheetId="9">Effekter!$E$7</definedName>
    <definedName name="_Toc395809416" localSheetId="9">Effekter!$E$8</definedName>
    <definedName name="_Toc395809417" localSheetId="9">Effekter!$E$9</definedName>
    <definedName name="_Toc395809418" localSheetId="9">Effekter!$E$10</definedName>
    <definedName name="_Toc401299461" localSheetId="2">'Projektbeskrivelse og ansøger'!$A$11</definedName>
    <definedName name="_Toc401299463" localSheetId="2">'Projektbeskrivelse og ansøger'!$A$15</definedName>
    <definedName name="_Toc412648444" localSheetId="2">'Projektbeskrivelse og ansøger'!$A$26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9" l="1"/>
  <c r="D13" i="9"/>
  <c r="G17" i="11"/>
  <c r="F11" i="7"/>
  <c r="I7" i="1"/>
  <c r="F17" i="1"/>
  <c r="F15" i="1"/>
  <c r="G7" i="7"/>
  <c r="G8" i="7"/>
  <c r="G9" i="7"/>
  <c r="G10" i="7"/>
  <c r="G6" i="7"/>
  <c r="F13" i="8"/>
  <c r="F12" i="6"/>
  <c r="F15" i="5"/>
  <c r="F14" i="4"/>
  <c r="F12" i="3"/>
  <c r="F12" i="2"/>
  <c r="F13" i="5"/>
  <c r="C19" i="9"/>
  <c r="E9" i="9"/>
  <c r="E10" i="11"/>
  <c r="G19" i="11"/>
  <c r="T6" i="9"/>
  <c r="X24" i="9"/>
  <c r="W9" i="9"/>
  <c r="X9" i="9"/>
  <c r="W14" i="9"/>
  <c r="X14" i="9"/>
  <c r="E7" i="9"/>
  <c r="E8" i="11"/>
  <c r="V19" i="9"/>
  <c r="U19" i="9"/>
  <c r="T7" i="9"/>
  <c r="T8" i="9"/>
  <c r="T9" i="9"/>
  <c r="T10" i="9"/>
  <c r="T11" i="9"/>
  <c r="T12" i="9"/>
  <c r="T13" i="9"/>
  <c r="T14" i="9"/>
  <c r="T15" i="9"/>
  <c r="T16" i="9"/>
  <c r="T17" i="9"/>
  <c r="D19" i="9"/>
  <c r="L6" i="7" s="1"/>
  <c r="E8" i="9"/>
  <c r="F8" i="9" s="1"/>
  <c r="F9" i="11" s="1"/>
  <c r="I8" i="2"/>
  <c r="H7" i="7"/>
  <c r="L8" i="11"/>
  <c r="M8" i="11" s="1"/>
  <c r="H8" i="7"/>
  <c r="H9" i="7"/>
  <c r="L10" i="11"/>
  <c r="M10" i="11" s="1"/>
  <c r="H10" i="7"/>
  <c r="L11" i="11"/>
  <c r="M11" i="11"/>
  <c r="H6" i="7"/>
  <c r="L7" i="11"/>
  <c r="M7" i="11"/>
  <c r="F14" i="7"/>
  <c r="E18" i="9"/>
  <c r="F18" i="9"/>
  <c r="N11" i="11"/>
  <c r="E15" i="9"/>
  <c r="E16" i="9"/>
  <c r="F16" i="9"/>
  <c r="N9" i="11"/>
  <c r="E17" i="9"/>
  <c r="E14" i="9"/>
  <c r="E10" i="9"/>
  <c r="E11" i="11" s="1"/>
  <c r="I8" i="5"/>
  <c r="E11" i="9"/>
  <c r="I8" i="6"/>
  <c r="E12" i="9"/>
  <c r="I8" i="8"/>
  <c r="E6" i="9"/>
  <c r="E7" i="11" s="1"/>
  <c r="F10" i="2"/>
  <c r="F10" i="3"/>
  <c r="I7" i="8"/>
  <c r="F11" i="8"/>
  <c r="L5" i="7"/>
  <c r="F10" i="6"/>
  <c r="I7" i="6"/>
  <c r="I7" i="5"/>
  <c r="I7" i="4"/>
  <c r="F12" i="4"/>
  <c r="I7" i="3"/>
  <c r="I7" i="2"/>
  <c r="F11" i="2" s="1"/>
  <c r="F14" i="9"/>
  <c r="N7" i="11"/>
  <c r="C20" i="9"/>
  <c r="E12" i="11"/>
  <c r="T19" i="9"/>
  <c r="W12" i="9"/>
  <c r="X12" i="9"/>
  <c r="F15" i="9"/>
  <c r="N8" i="11" s="1"/>
  <c r="I7" i="7"/>
  <c r="I8" i="3"/>
  <c r="F7" i="9"/>
  <c r="F8" i="11"/>
  <c r="I8" i="4"/>
  <c r="W15" i="9"/>
  <c r="X15" i="9"/>
  <c r="W8" i="9"/>
  <c r="X8" i="9"/>
  <c r="W16" i="9"/>
  <c r="X16" i="9"/>
  <c r="F9" i="9"/>
  <c r="F10" i="11" s="1"/>
  <c r="W13" i="9"/>
  <c r="X13" i="9"/>
  <c r="E9" i="11"/>
  <c r="F12" i="9"/>
  <c r="F13" i="11"/>
  <c r="E13" i="11"/>
  <c r="W6" i="9"/>
  <c r="W10" i="9"/>
  <c r="X10" i="9"/>
  <c r="F11" i="9"/>
  <c r="F12" i="11"/>
  <c r="X6" i="9"/>
  <c r="G16" i="11"/>
  <c r="F13" i="2"/>
  <c r="C9" i="11"/>
  <c r="D9" i="11"/>
  <c r="I6" i="7"/>
  <c r="W11" i="9"/>
  <c r="X11" i="9"/>
  <c r="W7" i="9"/>
  <c r="W17" i="9"/>
  <c r="X17" i="9"/>
  <c r="X7" i="9"/>
  <c r="X19" i="9"/>
  <c r="W19" i="9"/>
  <c r="F11" i="6" l="1"/>
  <c r="E19" i="9"/>
  <c r="F19" i="9" s="1"/>
  <c r="O11" i="11"/>
  <c r="G9" i="11"/>
  <c r="I9" i="7"/>
  <c r="F12" i="8"/>
  <c r="C13" i="11" s="1"/>
  <c r="D13" i="11" s="1"/>
  <c r="G13" i="11" s="1"/>
  <c r="F14" i="8"/>
  <c r="F14" i="5"/>
  <c r="F16" i="5"/>
  <c r="C11" i="11"/>
  <c r="D11" i="11" s="1"/>
  <c r="F13" i="4"/>
  <c r="F15" i="4" s="1"/>
  <c r="I8" i="7"/>
  <c r="O7" i="11"/>
  <c r="I10" i="7"/>
  <c r="F13" i="6"/>
  <c r="C12" i="11"/>
  <c r="D12" i="11" s="1"/>
  <c r="G12" i="11" s="1"/>
  <c r="F12" i="7"/>
  <c r="L9" i="11"/>
  <c r="M9" i="11" s="1"/>
  <c r="O9" i="11" s="1"/>
  <c r="F11" i="3"/>
  <c r="C8" i="11" s="1"/>
  <c r="D8" i="11" s="1"/>
  <c r="G8" i="11" s="1"/>
  <c r="F16" i="1"/>
  <c r="C7" i="11" s="1"/>
  <c r="D7" i="11" s="1"/>
  <c r="I8" i="1"/>
  <c r="F6" i="9"/>
  <c r="F7" i="11" s="1"/>
  <c r="F10" i="9"/>
  <c r="F11" i="11" s="1"/>
  <c r="E13" i="9"/>
  <c r="E20" i="9" s="1"/>
  <c r="F17" i="9"/>
  <c r="N10" i="11" s="1"/>
  <c r="O10" i="11" s="1"/>
  <c r="O8" i="11"/>
  <c r="G11" i="11" l="1"/>
  <c r="C10" i="11"/>
  <c r="D10" i="11" s="1"/>
  <c r="G10" i="11" s="1"/>
  <c r="F13" i="3"/>
  <c r="F18" i="1"/>
  <c r="G7" i="11"/>
  <c r="O12" i="11"/>
  <c r="F13" i="7" s="1"/>
  <c r="F15" i="7" s="1"/>
  <c r="N12" i="11"/>
  <c r="G14" i="11" l="1"/>
  <c r="G15" i="11"/>
  <c r="G18" i="11" s="1"/>
  <c r="G20" i="11" s="1"/>
</calcChain>
</file>

<file path=xl/sharedStrings.xml><?xml version="1.0" encoding="utf-8"?>
<sst xmlns="http://schemas.openxmlformats.org/spreadsheetml/2006/main" count="274" uniqueCount="150">
  <si>
    <t>Regler for projektprioritering</t>
  </si>
  <si>
    <t>Der må ikke indtastes i andre felter end i de gule felter i Projektprioriteringsværktøjet (medmindre det er for at indsætte underpunkter i overenstemmelse med regel 10 nedenfor)</t>
  </si>
  <si>
    <t>Projekter, der ikke opnår de angivne minimumsscorer under hvert kriterium eller effektområde (defineret af LAG'en selv), eller ikke opnår de af MBBL angivne minimumsscorer for kriteriet Effekter eller for projektet totalt, er ikke støtteberettigede og må ikke indstilles til tilsagn. Projekter med røde felter undervejs i excelarket er altså ikke støtteberettigede.</t>
  </si>
  <si>
    <t>LAG'en skal indstille projekter til tilsagn i overenstemmelse med de opnåede scorer fra de højst scorende projekter og ned.</t>
  </si>
  <si>
    <t>Inden en given ansøgningsrunde skal LAG'en fordele 35 procentpoint på den første gruppe af prioriteringskriterier, bestående af kriterierne Projektbeskrivelse og ansøger, Relevans, Synlighed, Lokal forankring, Samarbejde, Innovation og Bæredygtighed). De skal fordeles på minimum 4 kriterier med højst yderligere 15 procentpoint per kriterium. Når arket er udfyldt korrekt, er der ingen røde celler.</t>
  </si>
  <si>
    <t>LAG'en skal fordele 10 procentpoint på de fem effektområder under prioriteringskriteriet Effekter. De skal fordeles på minimum 2 effektområder. Når arket er udfyldt korrekt, er der ingen røde celler.</t>
  </si>
  <si>
    <t>LAG'en skal indtaste minimumsscorer for alle kriterier og effektområder (som % af maksscoren per kriterium eller effektområde). Prioriteringskriteriet Projektbeskrivelse skal have en minimumscore på 50% eller højere. Alle andre minimumsscorer kan sættes til 0%.</t>
  </si>
  <si>
    <r>
      <t>Hvis LAG'en ønsker at prioritere unge ansøgere</t>
    </r>
    <r>
      <rPr>
        <sz val="11"/>
        <rFont val="Calibri"/>
        <family val="2"/>
        <scheme val="minor"/>
      </rPr>
      <t xml:space="preserve"> (under 40 år på tidspunktet for fremsendelse af projektansøgning) </t>
    </r>
    <r>
      <rPr>
        <sz val="11"/>
        <color theme="1"/>
        <rFont val="Calibri"/>
        <family val="2"/>
        <scheme val="minor"/>
      </rPr>
      <t>og Geografiske Områder af Særlig Interesse (GOSI) skal der sættes kryds i de tilsvarende felter inden  en given ansøgningsrunde.</t>
    </r>
  </si>
  <si>
    <t>Hvis LAG'en ønsker at prioritere Geografiske Områder af Særlig Interesse (GOSI), skal disse defineres entydigt inden en given ansøgningsrunde.</t>
  </si>
  <si>
    <t>Der SKAL indtaste en score fra 1-5 i alle spørgsmål med stjerne [*].</t>
  </si>
  <si>
    <t>Der må ikke ændres på vægtninger, minimumscorer eller andet på excelarket 'Oversigt of vægtning af kriterier' under en ansøgningsrunde.</t>
  </si>
  <si>
    <t>LAG'en har mulighed for at indsætte underpunkter under de 7 prioriteringskriterier Projektbeskrivelse og ansøger, Relevans, Synlighed, Lokal forankring, Samarbejde, Innovation og Bæredygtighed. Det gøres ved at højreklikke på tallene helt ude i venstre side af skærmen under det kriterium, man ønsker at udvide for derved at markere en line og klikke på "indsæt række". BEMÆRK at denne prototypeversion af systemet indeholder en uhensigtsmæssighed, der gør, at den nye rækken skal indsættes IMELLEM to eksisterende underpunkter og IKKE hverken som det første eller sidste underpunkt (da formlen i så fald ikke kopieres korrekt). Vi beklager denne uhensigtsmæssighed.</t>
  </si>
  <si>
    <t>LAG'erne skal indtaste i de gule felter</t>
  </si>
  <si>
    <t>Justeringsfelter</t>
  </si>
  <si>
    <t>DETTE ARK ER KUN MELLEMREGNINGER</t>
  </si>
  <si>
    <t>Prioriteringskriterium</t>
  </si>
  <si>
    <t>Grundvægtning i procent defineret af Ministeriet (55%)</t>
  </si>
  <si>
    <t>LAG-fordeling af 45 procentpoint: 35 points* + yderligere 10 points** under Effekter***</t>
  </si>
  <si>
    <t>Endelig vægtning i procent*</t>
  </si>
  <si>
    <t>Slutvægtning absolutte tal****</t>
  </si>
  <si>
    <t>Minimumsscore, % af maksscoren pr kriterium</t>
  </si>
  <si>
    <t>Test- og udregningsark</t>
  </si>
  <si>
    <t>Kriterium</t>
  </si>
  <si>
    <t>Gnm. vægt i procent</t>
  </si>
  <si>
    <t>Maks gnm. score</t>
  </si>
  <si>
    <t>Indtastet vægt (eks)</t>
  </si>
  <si>
    <t>Maks gnm. score justeret for vægtning</t>
  </si>
  <si>
    <t>Værdi af hvert point under hvert kriterium med den givne vægt</t>
  </si>
  <si>
    <t>Projektbeskrivelse og ansøger</t>
  </si>
  <si>
    <t>Relevans</t>
  </si>
  <si>
    <t>Synliged</t>
  </si>
  <si>
    <t>Lokal forankring</t>
  </si>
  <si>
    <t>Samarbejde</t>
  </si>
  <si>
    <t>Innovation</t>
  </si>
  <si>
    <t>Bæredygtighed</t>
  </si>
  <si>
    <t xml:space="preserve">Total kriterier eksl. effekter </t>
  </si>
  <si>
    <t>Effekter</t>
  </si>
  <si>
    <t>Økonomiske effekter</t>
  </si>
  <si>
    <t>Miljømæssige effekter</t>
  </si>
  <si>
    <t>Klimaeffekter</t>
  </si>
  <si>
    <t>Sociale effekter</t>
  </si>
  <si>
    <t>Kulturelle effekter</t>
  </si>
  <si>
    <t>Total effekter</t>
  </si>
  <si>
    <t>point ud af 360 mulige</t>
  </si>
  <si>
    <t>Sum</t>
  </si>
  <si>
    <t>Total i alt</t>
  </si>
  <si>
    <t>point ud af 1200 mulige</t>
  </si>
  <si>
    <t>* Fordeles på minimum 4 kriterier med højst yderligere 15 procentpoint pr kriterium</t>
  </si>
  <si>
    <t>** Fordeles på minimum 2 effektområder</t>
  </si>
  <si>
    <t>*** Skal være ens for alle projekter under hver ansøgningsrunde</t>
  </si>
  <si>
    <t xml:space="preserve">**** Værdi af hvert scoret point under hvert kriterium med den givne vægt </t>
  </si>
  <si>
    <t>Værdi pr point ved gennemsnitsvægtning:</t>
  </si>
  <si>
    <t>Sæt kryds [x]</t>
  </si>
  <si>
    <t>Ønskes det at prioritere unge ansøgere?</t>
  </si>
  <si>
    <t>Ønskes det at prioritere GOSI (geografiske områder af særlig interesse)?</t>
  </si>
  <si>
    <t>Skal defineres inden ansøgningsrundens start</t>
  </si>
  <si>
    <t>Spg. Nr.</t>
  </si>
  <si>
    <t>Vurderingsspørgsmål</t>
  </si>
  <si>
    <t>Score (0-5)</t>
  </si>
  <si>
    <t>Maksscore</t>
  </si>
  <si>
    <t>1.1</t>
  </si>
  <si>
    <t>Idé og overordnede målsætninger</t>
  </si>
  <si>
    <t>*</t>
  </si>
  <si>
    <t>Vægt</t>
  </si>
  <si>
    <t>1.2</t>
  </si>
  <si>
    <t>Projektets aktiviteter</t>
  </si>
  <si>
    <t>1.3</t>
  </si>
  <si>
    <t>Tidsplan</t>
  </si>
  <si>
    <t>1.4</t>
  </si>
  <si>
    <t>Budget og financieringsplan</t>
  </si>
  <si>
    <t>1.5</t>
  </si>
  <si>
    <t>Driftsbudget / vedligeholdelsesplan</t>
  </si>
  <si>
    <t>1.6</t>
  </si>
  <si>
    <t>Projektets sammenhæng (inkl. forretningsplan)</t>
  </si>
  <si>
    <t>1.7</t>
  </si>
  <si>
    <t>Projektansøgers kapacitet</t>
  </si>
  <si>
    <t>Totalscore</t>
  </si>
  <si>
    <t>Totalscore i procent af maksimum</t>
  </si>
  <si>
    <t>Minimumsscore for støtteberettigelse</t>
  </si>
  <si>
    <t>Difference i procentpoint, positiv = støtteberettigelse</t>
  </si>
  <si>
    <t>* Rækker med stjerne skal udfyldes</t>
  </si>
  <si>
    <t>Relevans (ift. udviklingsstrategien)</t>
  </si>
  <si>
    <t>3.1</t>
  </si>
  <si>
    <t>Projektets relevans i forhold til udviklingsstrategiens målsætninger.</t>
  </si>
  <si>
    <t>3.2</t>
  </si>
  <si>
    <t>Projektets aktualitet i forhold til udviklingsstrategiens målsætninger.</t>
  </si>
  <si>
    <t/>
  </si>
  <si>
    <t>Synlighed</t>
  </si>
  <si>
    <t>2.1</t>
  </si>
  <si>
    <t xml:space="preserve">Marketings- og/eller kommunikationsplan </t>
  </si>
  <si>
    <t>2.2</t>
  </si>
  <si>
    <t>Gennemsigtighed og mulighed for genandvendelse (replicerbarhed)</t>
  </si>
  <si>
    <t>4.1</t>
  </si>
  <si>
    <t>Brug af lokale ressourcer (hvis relevant)</t>
  </si>
  <si>
    <t>4.2</t>
  </si>
  <si>
    <t>Lokal udnyttelse af erfaring og eksisterende viden</t>
  </si>
  <si>
    <t>Bygger på lokalt eksisterende faciliteter, grupper, institutioner, foreninger el.lign.</t>
  </si>
  <si>
    <t>4.3</t>
  </si>
  <si>
    <t>Lokal identiet afspejlet i projektet</t>
  </si>
  <si>
    <t>5.1</t>
  </si>
  <si>
    <t>Omfanget af det samarbejde eller netværk, som projektet afføder</t>
  </si>
  <si>
    <t>5.2</t>
  </si>
  <si>
    <t xml:space="preserve">Samarbejdet/netværkets kvalitet </t>
  </si>
  <si>
    <t>5.3</t>
  </si>
  <si>
    <t>Graden af forpligtigelse for de enkelte partnere i samarbejdet/netværket</t>
  </si>
  <si>
    <t>5.4</t>
  </si>
  <si>
    <t>Graden af tværsektorielt samarbejde</t>
  </si>
  <si>
    <t>5.5</t>
  </si>
  <si>
    <t>Sandsynligheden for at projektet vil føre til dannelsen af (yderligere) netværk i fremtiden</t>
  </si>
  <si>
    <t>6.1</t>
  </si>
  <si>
    <t>Projektets nyhedsværdi</t>
  </si>
  <si>
    <t>6.2</t>
  </si>
  <si>
    <t>Vidensdeling og spredning af best practices.</t>
  </si>
  <si>
    <t>7.1</t>
  </si>
  <si>
    <t>Økonomisk bæredygtighed (risiko/dødvægt)</t>
  </si>
  <si>
    <t>7.2</t>
  </si>
  <si>
    <t>Projektets grønne profil</t>
  </si>
  <si>
    <t>7.3</t>
  </si>
  <si>
    <t>Levedygtighed i lokalsamfundet</t>
  </si>
  <si>
    <t>Under hvert af de fem effektområder skal LAG'en vurdere, i hvor høj grad I mener, at projektet bidrager mod et givent effektområde sammenholdt med størrelsen af investeringen. To forventede arbejdspladser er måske rigtig godt (scoren 5), hvis investeringen er på 200.000, mens to forventede arbejdspladser er mindre godt (scoren 3?), hvis de kræver en investering på 2 mio kr. Jeres faglige vurdering er den rigtige.</t>
  </si>
  <si>
    <t>Minimumsscore pr effektområde</t>
  </si>
  <si>
    <t>Score i procent</t>
  </si>
  <si>
    <t>Difference i procentpoint</t>
  </si>
  <si>
    <t>Økonomiske effekter (arbejdspladser og erhverv, infrastruktur, produkter,  markeder osv.)</t>
  </si>
  <si>
    <t>Miljømæssige effekter (jord, vand, dyreliv, biodiversitet, flora mm)</t>
  </si>
  <si>
    <t>Klimaeffekter (vedvarende energi, nedsat forurening mm.)</t>
  </si>
  <si>
    <t>Sociale effekter (forbedret livskvalitet, social sammenhængskraft, menneskelige relationer, tillid, lige rettigheder osv,)</t>
  </si>
  <si>
    <t>Kulturelle effekter (bidrag til regional kulturel identitet, viden om lokalhistorie osv)</t>
  </si>
  <si>
    <t>Totalscore omregnet til point og justeret for vægtning</t>
  </si>
  <si>
    <t>Samlet minimumsscore for støtteberettigelse</t>
  </si>
  <si>
    <t>Difference i point, positiv = støtteberettigelse</t>
  </si>
  <si>
    <t>Sæt kryds</t>
  </si>
  <si>
    <t>Er ansøger en 'ung ansøger'?</t>
  </si>
  <si>
    <t>Foregår projektet i et GOSI (geografisk område af særlig interesse)?</t>
  </si>
  <si>
    <t>Opnået score i procent</t>
  </si>
  <si>
    <t>Score i procent omregnet til point</t>
  </si>
  <si>
    <t>Vægtning i procent</t>
  </si>
  <si>
    <t>Vægtning i absolutte tal</t>
  </si>
  <si>
    <t>Endelig pointscore (justeret for vægt)</t>
  </si>
  <si>
    <t>Vægtning</t>
  </si>
  <si>
    <t>Endelig pointscore (inkl. vægtning)</t>
  </si>
  <si>
    <t>Effekter total</t>
  </si>
  <si>
    <t>af 360 mulige</t>
  </si>
  <si>
    <t xml:space="preserve">Total (eksl. minoritetsprioritering) </t>
  </si>
  <si>
    <t>af 1200 mulige</t>
  </si>
  <si>
    <t>Evt. vægtning af unge</t>
  </si>
  <si>
    <t>Evt. vægtning af GOSI (geografiske områder af særlig interesse)</t>
  </si>
  <si>
    <t xml:space="preserve">Total </t>
  </si>
  <si>
    <t>Minimumsscore</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</si>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</sst>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sz val="12"/>
      <color theme="1"/>
      <name val="Symbol"/>
      <family val="1"/>
      <charset val="2"/>
    </font>
    <font>
      <b/>
      <sz val="12"/>
      <color theme="1"/>
      <name val="Times New Roman"/>
      <family val="1"/>
    </font>
    <font>
      <sz val="1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1">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2" fillId="0" borderId="1" applyNumberFormat="0" applyFill="0" applyAlignment="0" applyProtection="0"/>
  </cellStyleXfs>
  <cellXfs count="146">
    <xf numFmtId="0" fontId="0" fillId="0" borderId="0" xfId="0"/>
    <xf numFmtId="0" fontId="0" fillId="0" borderId="0" xfId="0" applyAlignment="1">
      <alignment vertical="top"/>
    </xf>
    <xf numFmtId="0" fontId="0" fillId="2" borderId="0" xfId="0" applyFill="1"/>
    <xf numFmtId="9" fontId="0" fillId="0" borderId="0" xfId="0" applyNumberFormat="1"/>
    <xf numFmtId="0" fontId="0" fillId="0" borderId="0" xfId="0" quotePrefix="1"/>
    <xf numFmtId="0" fontId="0" fillId="0" borderId="2" xfId="0" applyBorder="1"/>
    <xf numFmtId="0" fontId="0" fillId="0" borderId="2" xfId="0" applyBorder="1" applyAlignment="1">
      <alignment horizontal="center"/>
    </xf>
    <xf numFmtId="0" fontId="0" fillId="0" borderId="2" xfId="0" applyFill="1" applyBorder="1"/>
    <xf numFmtId="0" fontId="0" fillId="4" borderId="2" xfId="0" applyFill="1" applyBorder="1"/>
    <xf numFmtId="0" fontId="0" fillId="0" borderId="10" xfId="0" quotePrefix="1" applyBorder="1" applyAlignment="1">
      <alignment vertical="top"/>
    </xf>
    <xf numFmtId="0" fontId="0" fillId="3" borderId="2" xfId="0" applyFill="1" applyBorder="1"/>
    <xf numFmtId="0" fontId="3" fillId="0" borderId="0" xfId="0" applyFont="1"/>
    <xf numFmtId="0" fontId="0" fillId="0" borderId="0" xfId="0" quotePrefix="1" applyBorder="1" applyAlignment="1">
      <alignment vertical="top"/>
    </xf>
    <xf numFmtId="0" fontId="0" fillId="0" borderId="5" xfId="0" applyFill="1" applyBorder="1"/>
    <xf numFmtId="0" fontId="0" fillId="0" borderId="10" xfId="0" quotePrefix="1" applyFill="1" applyBorder="1"/>
    <xf numFmtId="0" fontId="0" fillId="6" borderId="2" xfId="0" applyFill="1" applyBorder="1"/>
    <xf numFmtId="0" fontId="0" fillId="0" borderId="0" xfId="0" applyProtection="1">
      <protection locked="0"/>
    </xf>
    <xf numFmtId="0" fontId="0" fillId="2" borderId="2" xfId="0" applyFont="1" applyFill="1" applyBorder="1" applyAlignment="1" applyProtection="1">
      <alignment vertical="top"/>
      <protection locked="0"/>
    </xf>
    <xf numFmtId="0" fontId="0" fillId="2" borderId="2" xfId="0" applyFont="1" applyFill="1" applyBorder="1" applyAlignment="1" applyProtection="1">
      <protection locked="0"/>
    </xf>
    <xf numFmtId="0" fontId="0" fillId="0" borderId="2" xfId="0" applyBorder="1" applyAlignment="1" applyProtection="1">
      <alignment vertical="top"/>
      <protection locked="0"/>
    </xf>
    <xf numFmtId="0" fontId="2" fillId="0" borderId="0" xfId="0" applyFont="1" applyAlignment="1" applyProtection="1"/>
    <xf numFmtId="0" fontId="0" fillId="0" borderId="0" xfId="0" applyProtection="1"/>
    <xf numFmtId="0" fontId="2" fillId="0" borderId="2" xfId="0" applyFont="1" applyBorder="1" applyAlignment="1" applyProtection="1"/>
    <xf numFmtId="0" fontId="0" fillId="0" borderId="0" xfId="0" applyAlignment="1" applyProtection="1"/>
    <xf numFmtId="0" fontId="0" fillId="0" borderId="2" xfId="0" applyBorder="1" applyAlignment="1" applyProtection="1"/>
    <xf numFmtId="0" fontId="0" fillId="0" borderId="2" xfId="0" applyFont="1" applyBorder="1" applyAlignment="1" applyProtection="1">
      <alignment vertical="top"/>
    </xf>
    <xf numFmtId="0" fontId="0" fillId="0" borderId="2" xfId="0" applyFont="1" applyBorder="1" applyAlignment="1" applyProtection="1">
      <alignment vertical="top" wrapText="1"/>
    </xf>
    <xf numFmtId="0" fontId="0" fillId="0" borderId="0" xfId="0" applyFont="1" applyAlignment="1" applyProtection="1">
      <alignment vertical="top"/>
    </xf>
    <xf numFmtId="0" fontId="2" fillId="0" borderId="2" xfId="0" applyFont="1" applyBorder="1" applyAlignment="1" applyProtection="1">
      <alignment vertical="top"/>
    </xf>
    <xf numFmtId="10" fontId="0" fillId="0" borderId="2" xfId="0" applyNumberFormat="1" applyBorder="1" applyAlignment="1" applyProtection="1">
      <alignment vertical="top"/>
    </xf>
    <xf numFmtId="0" fontId="0" fillId="0" borderId="0" xfId="0" applyAlignment="1" applyProtection="1">
      <alignment vertical="top"/>
    </xf>
    <xf numFmtId="0" fontId="0" fillId="0" borderId="0" xfId="0" applyFont="1" applyAlignment="1" applyProtection="1"/>
    <xf numFmtId="0" fontId="0" fillId="0" borderId="2" xfId="0" applyBorder="1" applyAlignment="1" applyProtection="1">
      <alignment vertical="top"/>
    </xf>
    <xf numFmtId="0" fontId="0" fillId="0" borderId="2" xfId="0" applyFont="1" applyBorder="1" applyAlignment="1" applyProtection="1"/>
    <xf numFmtId="9" fontId="0" fillId="0" borderId="2" xfId="1" applyFont="1" applyBorder="1" applyAlignment="1" applyProtection="1"/>
    <xf numFmtId="9" fontId="0" fillId="0" borderId="2" xfId="0" applyNumberFormat="1" applyBorder="1" applyProtection="1"/>
    <xf numFmtId="0" fontId="0" fillId="0" borderId="2" xfId="0" applyFont="1" applyFill="1" applyBorder="1" applyAlignment="1" applyProtection="1">
      <alignment vertical="top" wrapText="1"/>
    </xf>
    <xf numFmtId="0" fontId="0" fillId="0" borderId="2" xfId="0" applyNumberFormat="1" applyFont="1" applyBorder="1" applyAlignment="1" applyProtection="1"/>
    <xf numFmtId="0" fontId="7" fillId="6" borderId="2" xfId="0" applyFont="1" applyFill="1" applyBorder="1" applyProtection="1"/>
    <xf numFmtId="0" fontId="7" fillId="0" borderId="2" xfId="0" applyFont="1" applyFill="1" applyBorder="1" applyProtection="1"/>
    <xf numFmtId="0" fontId="7" fillId="4" borderId="2" xfId="0" applyFont="1" applyFill="1" applyBorder="1" applyProtection="1"/>
    <xf numFmtId="0" fontId="7" fillId="0" borderId="2" xfId="0" applyFont="1" applyBorder="1" applyProtection="1"/>
    <xf numFmtId="0" fontId="8" fillId="3" borderId="2" xfId="0" applyFont="1" applyFill="1" applyBorder="1" applyAlignment="1">
      <alignment vertical="top"/>
    </xf>
    <xf numFmtId="0" fontId="8" fillId="3" borderId="5" xfId="0" applyFont="1" applyFill="1" applyBorder="1" applyAlignment="1">
      <alignment vertical="top"/>
    </xf>
    <xf numFmtId="0" fontId="0" fillId="2" borderId="2" xfId="0" applyFill="1" applyBorder="1" applyProtection="1">
      <protection locked="0"/>
    </xf>
    <xf numFmtId="0" fontId="0" fillId="2" borderId="2" xfId="0" quotePrefix="1" applyFill="1" applyBorder="1" applyAlignment="1" applyProtection="1">
      <alignment vertical="top"/>
      <protection locked="0"/>
    </xf>
    <xf numFmtId="0" fontId="0" fillId="2" borderId="2" xfId="0" applyFill="1" applyBorder="1" applyAlignment="1" applyProtection="1">
      <alignment vertical="top"/>
      <protection locked="0"/>
    </xf>
    <xf numFmtId="0" fontId="0" fillId="0" borderId="2" xfId="0" applyFill="1" applyBorder="1" applyProtection="1"/>
    <xf numFmtId="0" fontId="0" fillId="0" borderId="2" xfId="0" applyBorder="1" applyProtection="1"/>
    <xf numFmtId="0" fontId="0" fillId="0" borderId="0" xfId="0" applyProtection="1">
      <protection hidden="1"/>
    </xf>
    <xf numFmtId="0" fontId="2" fillId="0" borderId="0" xfId="0" applyFont="1" applyProtection="1">
      <protection hidden="1"/>
    </xf>
    <xf numFmtId="0" fontId="0" fillId="0" borderId="2" xfId="0" applyBorder="1" applyAlignment="1" applyProtection="1">
      <alignment vertical="top"/>
      <protection hidden="1"/>
    </xf>
    <xf numFmtId="0" fontId="0" fillId="0" borderId="2" xfId="0" applyBorder="1" applyAlignment="1" applyProtection="1">
      <alignment wrapText="1"/>
      <protection hidden="1"/>
    </xf>
    <xf numFmtId="0" fontId="2" fillId="0" borderId="2" xfId="0" applyFont="1" applyBorder="1" applyAlignment="1" applyProtection="1">
      <alignment wrapText="1"/>
      <protection hidden="1"/>
    </xf>
    <xf numFmtId="0" fontId="0" fillId="0" borderId="2" xfId="0" applyBorder="1" applyProtection="1">
      <protection hidden="1"/>
    </xf>
    <xf numFmtId="0" fontId="0" fillId="5" borderId="2" xfId="0" applyFill="1" applyBorder="1" applyProtection="1">
      <protection hidden="1"/>
    </xf>
    <xf numFmtId="0" fontId="2" fillId="0" borderId="2" xfId="0" applyFont="1" applyBorder="1" applyProtection="1">
      <protection hidden="1"/>
    </xf>
    <xf numFmtId="0" fontId="0" fillId="0" borderId="2" xfId="0" applyBorder="1" applyAlignment="1">
      <alignment horizontal="left" vertical="top" wrapText="1"/>
    </xf>
    <xf numFmtId="0" fontId="0" fillId="0" borderId="2" xfId="0" applyBorder="1" applyAlignment="1">
      <alignment horizontal="center" vertical="top"/>
    </xf>
    <xf numFmtId="0" fontId="0" fillId="0" borderId="0" xfId="0" applyFill="1" applyBorder="1" applyAlignment="1">
      <alignment horizontal="left" vertical="top" wrapText="1"/>
    </xf>
    <xf numFmtId="0" fontId="0" fillId="0" borderId="2" xfId="0" applyFill="1" applyBorder="1" applyAlignment="1">
      <alignment horizontal="center" vertical="top"/>
    </xf>
    <xf numFmtId="0" fontId="0" fillId="0" borderId="2" xfId="0" applyFill="1" applyBorder="1" applyAlignment="1">
      <alignment horizontal="left" vertical="top" wrapText="1"/>
    </xf>
    <xf numFmtId="9" fontId="0" fillId="0" borderId="2" xfId="1" applyFont="1" applyBorder="1" applyAlignment="1" applyProtection="1">
      <alignment vertical="top"/>
    </xf>
    <xf numFmtId="1" fontId="0" fillId="0" borderId="2" xfId="0" applyNumberFormat="1" applyFont="1" applyBorder="1" applyAlignment="1" applyProtection="1">
      <alignment vertical="top"/>
    </xf>
    <xf numFmtId="9" fontId="0" fillId="0" borderId="2" xfId="0" applyNumberFormat="1" applyBorder="1" applyAlignment="1" applyProtection="1">
      <alignment vertical="top"/>
    </xf>
    <xf numFmtId="0" fontId="0" fillId="0" borderId="2" xfId="0" applyFont="1" applyBorder="1" applyAlignment="1">
      <alignment horizontal="left" vertical="top" wrapText="1"/>
    </xf>
    <xf numFmtId="0" fontId="0" fillId="0" borderId="0" xfId="0" applyFill="1"/>
    <xf numFmtId="0" fontId="0" fillId="0" borderId="0" xfId="0" applyFill="1" applyProtection="1"/>
    <xf numFmtId="0" fontId="2" fillId="0" borderId="0" xfId="0" applyFont="1" applyProtection="1"/>
    <xf numFmtId="0" fontId="2" fillId="0" borderId="0" xfId="0" applyFont="1" applyAlignment="1" applyProtection="1">
      <alignment horizontal="center" vertical="top"/>
    </xf>
    <xf numFmtId="0" fontId="0" fillId="0" borderId="0" xfId="0" applyFont="1" applyProtection="1"/>
    <xf numFmtId="165" fontId="0" fillId="0" borderId="2" xfId="0" applyNumberFormat="1" applyFont="1" applyBorder="1" applyAlignment="1" applyProtection="1">
      <alignment vertical="top"/>
    </xf>
    <xf numFmtId="0" fontId="0" fillId="0" borderId="0" xfId="0" quotePrefix="1" applyFont="1" applyAlignment="1" applyProtection="1">
      <alignment vertical="top"/>
    </xf>
    <xf numFmtId="0" fontId="0" fillId="0" borderId="2" xfId="0" applyNumberFormat="1" applyFont="1" applyBorder="1" applyAlignment="1" applyProtection="1">
      <alignment vertical="top"/>
    </xf>
    <xf numFmtId="0" fontId="7" fillId="2" borderId="2" xfId="0" applyFont="1" applyFill="1" applyBorder="1" applyAlignment="1" applyProtection="1">
      <alignment vertical="top"/>
      <protection locked="0"/>
    </xf>
    <xf numFmtId="0" fontId="0" fillId="0" borderId="0" xfId="0" applyAlignment="1" applyProtection="1">
      <alignment vertical="top" wrapText="1"/>
    </xf>
    <xf numFmtId="0" fontId="3" fillId="0" borderId="0" xfId="0" applyFont="1" applyAlignment="1" applyProtection="1">
      <alignment horizontal="left" vertical="top"/>
    </xf>
    <xf numFmtId="0" fontId="0" fillId="0" borderId="2" xfId="0" applyFont="1" applyFill="1" applyBorder="1" applyAlignment="1" applyProtection="1">
      <alignment horizontal="justify" vertical="top" wrapText="1"/>
    </xf>
    <xf numFmtId="0" fontId="3" fillId="0" borderId="0" xfId="0" applyFont="1" applyAlignment="1" applyProtection="1">
      <alignment vertical="top"/>
    </xf>
    <xf numFmtId="0" fontId="0" fillId="0" borderId="2" xfId="0" applyFont="1" applyFill="1" applyBorder="1" applyAlignment="1" applyProtection="1">
      <alignment vertical="top"/>
    </xf>
    <xf numFmtId="0" fontId="7" fillId="0" borderId="0" xfId="0" applyFont="1" applyAlignment="1" applyProtection="1">
      <alignment vertical="top"/>
    </xf>
    <xf numFmtId="0" fontId="2" fillId="0" borderId="0" xfId="0" applyFont="1" applyBorder="1" applyAlignment="1" applyProtection="1">
      <alignment vertical="top"/>
    </xf>
    <xf numFmtId="10" fontId="0" fillId="0" borderId="0" xfId="0" applyNumberFormat="1" applyFont="1" applyBorder="1" applyAlignment="1" applyProtection="1">
      <alignment vertical="top"/>
    </xf>
    <xf numFmtId="0" fontId="0" fillId="0" borderId="2" xfId="1" applyNumberFormat="1" applyFont="1" applyBorder="1" applyAlignment="1" applyProtection="1">
      <alignment vertical="top"/>
    </xf>
    <xf numFmtId="0" fontId="5" fillId="0" borderId="0" xfId="0" applyFont="1" applyAlignment="1" applyProtection="1">
      <alignment horizontal="left" vertical="top"/>
    </xf>
    <xf numFmtId="0" fontId="4" fillId="0" borderId="0" xfId="0" applyFont="1" applyAlignment="1" applyProtection="1">
      <alignment vertical="top"/>
    </xf>
    <xf numFmtId="0" fontId="6" fillId="0" borderId="0" xfId="0" applyFont="1" applyProtection="1"/>
    <xf numFmtId="0" fontId="0" fillId="0" borderId="2" xfId="0" applyFont="1" applyBorder="1" applyAlignment="1" applyProtection="1">
      <alignment horizontal="justify" vertical="top" wrapText="1"/>
    </xf>
    <xf numFmtId="0" fontId="0" fillId="0" borderId="2" xfId="0" applyFill="1" applyBorder="1" applyAlignment="1" applyProtection="1">
      <alignment vertical="top" wrapText="1"/>
    </xf>
    <xf numFmtId="0" fontId="0" fillId="0" borderId="2" xfId="0" applyFont="1" applyBorder="1" applyAlignment="1" applyProtection="1">
      <alignment wrapText="1"/>
    </xf>
    <xf numFmtId="0" fontId="0" fillId="0" borderId="2" xfId="0" applyNumberFormat="1" applyBorder="1" applyAlignment="1" applyProtection="1">
      <alignment vertical="top"/>
    </xf>
    <xf numFmtId="0" fontId="0" fillId="0" borderId="0" xfId="0" applyFont="1" applyAlignment="1" applyProtection="1">
      <alignment vertical="top" wrapText="1"/>
    </xf>
    <xf numFmtId="0" fontId="2" fillId="0" borderId="0" xfId="0" applyFont="1" applyAlignment="1" applyProtection="1">
      <alignment vertical="top"/>
    </xf>
    <xf numFmtId="165" fontId="0" fillId="0" borderId="2" xfId="0" applyNumberFormat="1" applyBorder="1" applyAlignment="1" applyProtection="1">
      <alignment vertical="top"/>
    </xf>
    <xf numFmtId="165" fontId="0" fillId="0" borderId="0" xfId="0" applyNumberFormat="1" applyBorder="1" applyAlignment="1" applyProtection="1">
      <alignment vertical="top"/>
    </xf>
    <xf numFmtId="0" fontId="0" fillId="0" borderId="2" xfId="0" applyBorder="1" applyAlignment="1" applyProtection="1">
      <alignment wrapText="1"/>
    </xf>
    <xf numFmtId="0" fontId="2" fillId="0" borderId="0" xfId="0" applyFont="1" applyBorder="1" applyAlignment="1" applyProtection="1">
      <alignment horizontal="center" vertical="top"/>
    </xf>
    <xf numFmtId="0" fontId="2" fillId="0" borderId="2" xfId="0" applyFont="1" applyBorder="1" applyAlignment="1" applyProtection="1">
      <alignment vertical="top" wrapText="1"/>
    </xf>
    <xf numFmtId="0" fontId="0" fillId="0" borderId="0" xfId="0" applyFont="1" applyBorder="1" applyAlignment="1" applyProtection="1">
      <alignment vertical="top"/>
    </xf>
    <xf numFmtId="9" fontId="0" fillId="0" borderId="0" xfId="1" applyFont="1" applyBorder="1" applyAlignment="1" applyProtection="1">
      <alignment vertical="top"/>
    </xf>
    <xf numFmtId="1" fontId="0" fillId="0" borderId="2" xfId="0" applyNumberFormat="1" applyBorder="1" applyProtection="1"/>
    <xf numFmtId="0" fontId="0" fillId="0" borderId="0" xfId="0" applyBorder="1" applyProtection="1"/>
    <xf numFmtId="9" fontId="0" fillId="0" borderId="0" xfId="0" applyNumberFormat="1" applyProtection="1"/>
    <xf numFmtId="0" fontId="0" fillId="0" borderId="2" xfId="0" applyBorder="1" applyAlignment="1" applyProtection="1">
      <alignment horizontal="center"/>
    </xf>
    <xf numFmtId="0" fontId="2" fillId="6" borderId="2" xfId="0" applyFont="1" applyFill="1" applyBorder="1" applyAlignment="1" applyProtection="1">
      <alignment vertical="top" wrapText="1"/>
    </xf>
    <xf numFmtId="0" fontId="2" fillId="0" borderId="0" xfId="0" applyFont="1" applyBorder="1" applyAlignment="1" applyProtection="1">
      <alignment vertical="top" wrapText="1"/>
    </xf>
    <xf numFmtId="1" fontId="0" fillId="0" borderId="2" xfId="0" applyNumberFormat="1" applyBorder="1" applyAlignment="1" applyProtection="1">
      <alignment vertical="top"/>
    </xf>
    <xf numFmtId="164" fontId="0" fillId="0" borderId="2" xfId="0" applyNumberFormat="1" applyBorder="1" applyAlignment="1" applyProtection="1">
      <alignment vertical="top"/>
    </xf>
    <xf numFmtId="2" fontId="0" fillId="0" borderId="2" xfId="0" applyNumberFormat="1" applyBorder="1" applyAlignment="1" applyProtection="1">
      <alignment vertical="top"/>
    </xf>
    <xf numFmtId="1" fontId="0" fillId="6" borderId="2" xfId="0" applyNumberFormat="1" applyFill="1" applyBorder="1" applyProtection="1"/>
    <xf numFmtId="0" fontId="0" fillId="0" borderId="2" xfId="0" applyNumberFormat="1" applyBorder="1" applyProtection="1"/>
    <xf numFmtId="1" fontId="0" fillId="0" borderId="0" xfId="0" applyNumberFormat="1" applyAlignment="1" applyProtection="1">
      <alignment horizontal="right"/>
    </xf>
    <xf numFmtId="0" fontId="7" fillId="0" borderId="9" xfId="0" applyFont="1" applyBorder="1" applyAlignment="1" applyProtection="1">
      <alignment vertical="top"/>
    </xf>
    <xf numFmtId="9" fontId="0" fillId="0" borderId="9" xfId="0" applyNumberFormat="1" applyBorder="1" applyAlignment="1" applyProtection="1">
      <alignment vertical="top"/>
    </xf>
    <xf numFmtId="0" fontId="0" fillId="0" borderId="9" xfId="0" applyBorder="1" applyAlignment="1" applyProtection="1">
      <alignment vertical="top"/>
    </xf>
    <xf numFmtId="164" fontId="0" fillId="0" borderId="9" xfId="0" applyNumberFormat="1" applyBorder="1" applyAlignment="1" applyProtection="1">
      <alignment vertical="top"/>
    </xf>
    <xf numFmtId="1" fontId="0" fillId="6" borderId="9" xfId="0" applyNumberFormat="1" applyFill="1" applyBorder="1" applyProtection="1"/>
    <xf numFmtId="1" fontId="0" fillId="6" borderId="4" xfId="0" applyNumberFormat="1" applyFill="1" applyBorder="1" applyProtection="1"/>
    <xf numFmtId="164" fontId="0" fillId="6" borderId="2" xfId="0" applyNumberFormat="1" applyFill="1" applyBorder="1" applyProtection="1"/>
    <xf numFmtId="1" fontId="2" fillId="6" borderId="3" xfId="2" applyNumberFormat="1" applyFill="1" applyBorder="1" applyProtection="1"/>
    <xf numFmtId="0" fontId="2" fillId="0" borderId="0" xfId="2" applyBorder="1" applyProtection="1"/>
    <xf numFmtId="0" fontId="0" fillId="6" borderId="4" xfId="0" applyFill="1" applyBorder="1" applyProtection="1"/>
    <xf numFmtId="2" fontId="0" fillId="0" borderId="0" xfId="0" applyNumberFormat="1" applyProtection="1"/>
    <xf numFmtId="0" fontId="2" fillId="0" borderId="2" xfId="0" applyFont="1" applyBorder="1" applyAlignment="1">
      <alignment horizontal="center" vertical="top"/>
    </xf>
    <xf numFmtId="0" fontId="0" fillId="5" borderId="0" xfId="0" applyFill="1" applyAlignment="1" applyProtection="1">
      <alignment horizontal="center"/>
      <protection hidden="1"/>
    </xf>
    <xf numFmtId="0" fontId="0" fillId="0" borderId="2" xfId="0" applyBorder="1" applyAlignment="1" applyProtection="1">
      <alignment horizontal="left"/>
      <protection hidden="1"/>
    </xf>
    <xf numFmtId="0" fontId="2" fillId="0" borderId="2" xfId="0" applyFont="1" applyBorder="1" applyAlignment="1">
      <alignment horizontal="center" vertical="top"/>
    </xf>
    <xf numFmtId="0" fontId="0" fillId="5" borderId="0" xfId="0" applyFill="1" applyAlignment="1" applyProtection="1">
      <alignment horizontal="center"/>
      <protection hidden="1"/>
    </xf>
    <xf numFmtId="0" fontId="8" fillId="0" borderId="2" xfId="0" applyFont="1" applyBorder="1" applyAlignment="1">
      <alignment horizontal="left" wrapText="1"/>
    </xf>
    <xf numFmtId="9" fontId="0" fillId="6" borderId="2" xfId="0" applyNumberFormat="1" applyFill="1" applyBorder="1" applyAlignment="1">
      <alignment horizontal="center" vertical="center"/>
    </xf>
    <xf numFmtId="0" fontId="0" fillId="0" borderId="2" xfId="0" applyBorder="1" applyAlignment="1">
      <alignment horizontal="left" vertical="top"/>
    </xf>
    <xf numFmtId="0" fontId="0" fillId="0" borderId="2" xfId="0" applyBorder="1" applyAlignment="1" applyProtection="1">
      <alignment horizontal="center" vertical="center"/>
      <protection hidden="1"/>
    </xf>
    <xf numFmtId="0" fontId="0" fillId="0" borderId="2" xfId="0" applyBorder="1" applyAlignment="1" applyProtection="1">
      <alignment horizontal="left"/>
      <protection hidden="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2" xfId="0" applyFont="1" applyBorder="1" applyAlignment="1" applyProtection="1">
      <alignment horizontal="center" vertical="top"/>
    </xf>
    <xf numFmtId="0" fontId="2" fillId="0" borderId="2" xfId="0" applyFont="1" applyBorder="1" applyAlignment="1" applyProtection="1">
      <alignment horizontal="center"/>
    </xf>
    <xf numFmtId="0" fontId="0" fillId="0" borderId="2" xfId="0" applyBorder="1" applyAlignment="1" applyProtection="1">
      <alignment horizontal="left" vertical="top"/>
    </xf>
    <xf numFmtId="0" fontId="0" fillId="0" borderId="2" xfId="0" applyBorder="1" applyAlignment="1" applyProtection="1">
      <alignment horizontal="left"/>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0" fillId="0" borderId="8" xfId="0" applyBorder="1" applyAlignment="1" applyProtection="1">
      <alignment horizontal="left" vertical="top"/>
    </xf>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vertical="top"/>
    </xf>
  </cellXfs>
  <cellStyles count="3">
    <cellStyle name="Normal" xfId="0" builtinId="0"/>
    <cellStyle name="Procent" xfId="1" builtinId="5"/>
    <cellStyle name="Total" xfId="2" builtinId="25"/>
  </cellStyles>
  <dxfs count="3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zoomScale="150" zoomScaleNormal="150" zoomScalePageLayoutView="150" workbookViewId="0">
      <selection activeCell="D10" sqref="D10"/>
    </sheetView>
  </sheetViews>
  <sheetFormatPr defaultColWidth="0" defaultRowHeight="15" zeroHeight="1"/>
  <cols>
    <col min="1" max="3" width="8.85546875" customWidth="1"/>
    <col min="4" max="4" width="84.42578125" customWidth="1"/>
    <col min="5" max="5" width="15.28515625" hidden="1" customWidth="1"/>
    <col min="6" max="16383" width="8.85546875" hidden="1"/>
    <col min="16384" max="16384" width="8.85546875" hidden="1" customWidth="1"/>
  </cols>
  <sheetData>
    <row r="1" spans="3:4">
      <c r="C1" s="126" t="s">
        <v>0</v>
      </c>
      <c r="D1" s="126"/>
    </row>
    <row r="2" spans="3:4" ht="32.25" customHeight="1">
      <c r="C2" s="123">
        <v>1</v>
      </c>
      <c r="D2" s="65" t="s">
        <v>1</v>
      </c>
    </row>
    <row r="3" spans="3:4" ht="60.75" customHeight="1">
      <c r="C3" s="58">
        <v>2</v>
      </c>
      <c r="D3" s="57" t="s">
        <v>2</v>
      </c>
    </row>
    <row r="4" spans="3:4" ht="30">
      <c r="C4" s="58">
        <v>3</v>
      </c>
      <c r="D4" s="57" t="s">
        <v>3</v>
      </c>
    </row>
    <row r="5" spans="3:4" ht="75" customHeight="1">
      <c r="C5" s="58">
        <v>4</v>
      </c>
      <c r="D5" s="57" t="s">
        <v>4</v>
      </c>
    </row>
    <row r="6" spans="3:4" ht="45">
      <c r="C6" s="58">
        <v>5</v>
      </c>
      <c r="D6" s="57" t="s">
        <v>5</v>
      </c>
    </row>
    <row r="7" spans="3:4" ht="45.75" customHeight="1">
      <c r="C7" s="58">
        <v>6</v>
      </c>
      <c r="D7" s="57" t="s">
        <v>6</v>
      </c>
    </row>
    <row r="8" spans="3:4" ht="45.75" customHeight="1">
      <c r="C8" s="58">
        <v>7</v>
      </c>
      <c r="D8" s="57" t="s">
        <v>7</v>
      </c>
    </row>
    <row r="9" spans="3:4" ht="30.75" customHeight="1">
      <c r="C9" s="58">
        <v>8</v>
      </c>
      <c r="D9" s="57" t="s">
        <v>8</v>
      </c>
    </row>
    <row r="10" spans="3:4">
      <c r="C10" s="58">
        <v>9</v>
      </c>
      <c r="D10" s="57" t="s">
        <v>9</v>
      </c>
    </row>
    <row r="11" spans="3:4" ht="33" customHeight="1">
      <c r="C11" s="58">
        <v>10</v>
      </c>
      <c r="D11" s="57" t="s">
        <v>10</v>
      </c>
    </row>
    <row r="12" spans="3:4" ht="123.75" customHeight="1">
      <c r="C12" s="60">
        <v>11</v>
      </c>
      <c r="D12" s="61" t="s">
        <v>11</v>
      </c>
    </row>
    <row r="13" spans="3:4" ht="60.75" hidden="1"/>
    <row r="14" spans="3:4" ht="60.75" hidden="1">
      <c r="D14" s="59"/>
    </row>
    <row r="15" spans="3:4" ht="60.75" hidden="1"/>
  </sheetData>
  <sheetProtection algorithmName="SHA-512" hashValue="OVCC8xjv66tGDjbdIdtqF3HmXYHKJprM2BRn3FZNMhstFSoj/x9dy0UFmNgWmi3p2/47/5GSxT0WhUJzWYjOtQ==" saltValue="NsMKsmOsDg5BjrF4rNRUlw==" spinCount="100000" sheet="1" objects="1" scenarios="1"/>
  <mergeCells count="1">
    <mergeCell ref="C1:D1"/>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zoomScale="115" zoomScaleNormal="115" zoomScalePageLayoutView="115" workbookViewId="0">
      <selection activeCell="F6" sqref="F6:F10"/>
    </sheetView>
  </sheetViews>
  <sheetFormatPr defaultColWidth="0" defaultRowHeight="15" zeroHeight="1"/>
  <cols>
    <col min="1" max="4" width="8.85546875" style="21" customWidth="1"/>
    <col min="5" max="5" width="81" style="21" customWidth="1"/>
    <col min="6" max="6" width="10.42578125" style="21" bestFit="1" customWidth="1"/>
    <col min="7" max="7" width="15.85546875" style="21" customWidth="1"/>
    <col min="8" max="8" width="9.140625" style="21" customWidth="1"/>
    <col min="9" max="9" width="12.28515625" style="21" customWidth="1"/>
    <col min="10" max="10" width="8.85546875" style="21" customWidth="1"/>
    <col min="11" max="11" width="10.42578125" style="21" bestFit="1" customWidth="1"/>
    <col min="12" max="13" width="8.85546875" style="21" customWidth="1"/>
    <col min="14" max="15" width="0" style="21" hidden="1" customWidth="1"/>
    <col min="16" max="16384" width="8.85546875" style="21" hidden="1"/>
  </cols>
  <sheetData>
    <row r="1" spans="4:15"/>
    <row r="2" spans="4:15" ht="75">
      <c r="E2" s="95" t="s">
        <v>119</v>
      </c>
    </row>
    <row r="3" spans="4:15"/>
    <row r="4" spans="4:15">
      <c r="D4" s="135" t="s">
        <v>36</v>
      </c>
      <c r="E4" s="135"/>
      <c r="F4" s="135"/>
      <c r="G4" s="96"/>
      <c r="H4" s="96"/>
      <c r="I4" s="96"/>
      <c r="J4" s="92"/>
      <c r="K4" s="92"/>
      <c r="L4" s="92"/>
      <c r="M4" s="30"/>
      <c r="N4" s="30"/>
      <c r="O4" s="30"/>
    </row>
    <row r="5" spans="4:15" s="30" customFormat="1" ht="33" customHeight="1">
      <c r="D5" s="28" t="s">
        <v>56</v>
      </c>
      <c r="E5" s="28" t="s">
        <v>57</v>
      </c>
      <c r="F5" s="28" t="s">
        <v>58</v>
      </c>
      <c r="G5" s="97" t="s">
        <v>120</v>
      </c>
      <c r="H5" s="97" t="s">
        <v>121</v>
      </c>
      <c r="I5" s="97" t="s">
        <v>122</v>
      </c>
      <c r="K5" s="28" t="s">
        <v>59</v>
      </c>
      <c r="L5" s="32">
        <f>COUNT(F6:F10)*5</f>
        <v>25</v>
      </c>
    </row>
    <row r="6" spans="4:15" s="30" customFormat="1" ht="16.5" customHeight="1">
      <c r="D6" s="25" t="s">
        <v>60</v>
      </c>
      <c r="E6" s="26" t="s">
        <v>123</v>
      </c>
      <c r="F6" s="17">
        <v>0</v>
      </c>
      <c r="G6" s="71">
        <f>'Oversigt og vægtning af kriteri'!G14/100</f>
        <v>0</v>
      </c>
      <c r="H6" s="71">
        <f>F6/5</f>
        <v>0</v>
      </c>
      <c r="I6" s="25">
        <f>(H6-G6)*100</f>
        <v>0</v>
      </c>
      <c r="J6" s="30" t="s">
        <v>62</v>
      </c>
      <c r="K6" s="28" t="s">
        <v>63</v>
      </c>
      <c r="L6" s="93">
        <f>('Oversigt og vægtning af kriteri'!C19+'Oversigt og vægtning af kriteri'!D19)/100</f>
        <v>0.3</v>
      </c>
    </row>
    <row r="7" spans="4:15">
      <c r="D7" s="25" t="s">
        <v>64</v>
      </c>
      <c r="E7" s="26" t="s">
        <v>124</v>
      </c>
      <c r="F7" s="17">
        <v>0</v>
      </c>
      <c r="G7" s="71">
        <f>'Oversigt og vægtning af kriteri'!G15/100</f>
        <v>0</v>
      </c>
      <c r="H7" s="71">
        <f>F7/5</f>
        <v>0</v>
      </c>
      <c r="I7" s="25">
        <f t="shared" ref="I7:I10" si="0">(H7-G7)*100</f>
        <v>0</v>
      </c>
      <c r="J7" s="30" t="s">
        <v>62</v>
      </c>
      <c r="K7" s="30"/>
      <c r="L7" s="30"/>
      <c r="M7" s="30"/>
      <c r="N7" s="30"/>
      <c r="O7" s="30"/>
    </row>
    <row r="8" spans="4:15">
      <c r="D8" s="25" t="s">
        <v>66</v>
      </c>
      <c r="E8" s="26" t="s">
        <v>125</v>
      </c>
      <c r="F8" s="17">
        <v>0</v>
      </c>
      <c r="G8" s="71">
        <f>'Oversigt og vægtning af kriteri'!G16/100</f>
        <v>0</v>
      </c>
      <c r="H8" s="71">
        <f>F8/5</f>
        <v>0</v>
      </c>
      <c r="I8" s="25">
        <f t="shared" si="0"/>
        <v>0</v>
      </c>
      <c r="J8" s="30" t="s">
        <v>62</v>
      </c>
      <c r="K8" s="30"/>
      <c r="L8" s="30"/>
      <c r="M8" s="30"/>
      <c r="N8" s="30"/>
      <c r="O8" s="30"/>
    </row>
    <row r="9" spans="4:15" ht="30">
      <c r="D9" s="25" t="s">
        <v>68</v>
      </c>
      <c r="E9" s="26" t="s">
        <v>126</v>
      </c>
      <c r="F9" s="17">
        <v>0</v>
      </c>
      <c r="G9" s="71">
        <f>'Oversigt og vægtning af kriteri'!G17/100</f>
        <v>0</v>
      </c>
      <c r="H9" s="71">
        <f>F9/5</f>
        <v>0</v>
      </c>
      <c r="I9" s="25">
        <f t="shared" si="0"/>
        <v>0</v>
      </c>
      <c r="J9" s="30" t="s">
        <v>62</v>
      </c>
      <c r="K9" s="30"/>
      <c r="L9" s="30"/>
      <c r="M9" s="30"/>
      <c r="N9" s="30"/>
      <c r="O9" s="30"/>
    </row>
    <row r="10" spans="4:15" ht="15.75" customHeight="1">
      <c r="D10" s="25" t="s">
        <v>70</v>
      </c>
      <c r="E10" s="26" t="s">
        <v>127</v>
      </c>
      <c r="F10" s="17">
        <v>0</v>
      </c>
      <c r="G10" s="71">
        <f>'Oversigt og vægtning af kriteri'!G18/100</f>
        <v>0</v>
      </c>
      <c r="H10" s="71">
        <f>F10/5</f>
        <v>0</v>
      </c>
      <c r="I10" s="25">
        <f t="shared" si="0"/>
        <v>0</v>
      </c>
      <c r="J10" s="30" t="s">
        <v>62</v>
      </c>
      <c r="K10" s="30"/>
      <c r="L10" s="30"/>
      <c r="M10" s="30"/>
      <c r="N10" s="30"/>
      <c r="O10" s="30"/>
    </row>
    <row r="11" spans="4:15">
      <c r="D11" s="32"/>
      <c r="E11" s="25" t="s">
        <v>76</v>
      </c>
      <c r="F11" s="25">
        <f>SUM(F6:F10)</f>
        <v>0</v>
      </c>
      <c r="G11" s="98"/>
      <c r="H11" s="98"/>
      <c r="I11" s="98"/>
      <c r="J11" s="30"/>
      <c r="K11" s="30"/>
      <c r="L11" s="30"/>
      <c r="M11" s="30"/>
      <c r="N11" s="30"/>
      <c r="O11" s="30"/>
    </row>
    <row r="12" spans="4:15">
      <c r="D12" s="32"/>
      <c r="E12" s="25" t="s">
        <v>77</v>
      </c>
      <c r="F12" s="62">
        <f>F11/L5</f>
        <v>0</v>
      </c>
      <c r="G12" s="99"/>
      <c r="H12" s="99"/>
      <c r="I12" s="99"/>
      <c r="J12" s="27"/>
      <c r="K12" s="27"/>
      <c r="L12" s="27"/>
      <c r="M12" s="30"/>
      <c r="N12" s="30"/>
      <c r="O12" s="30"/>
    </row>
    <row r="13" spans="4:15">
      <c r="D13" s="32"/>
      <c r="E13" s="25" t="s">
        <v>128</v>
      </c>
      <c r="F13" s="63">
        <f>'Samlet score'!O12</f>
        <v>0</v>
      </c>
      <c r="G13" s="98"/>
      <c r="H13" s="98"/>
      <c r="I13" s="98"/>
      <c r="J13" s="30"/>
      <c r="K13" s="30"/>
      <c r="L13" s="30"/>
      <c r="M13" s="30"/>
      <c r="N13" s="30"/>
      <c r="O13" s="30"/>
    </row>
    <row r="14" spans="4:15">
      <c r="D14" s="32"/>
      <c r="E14" s="25" t="s">
        <v>129</v>
      </c>
      <c r="F14" s="100">
        <f>'Oversigt og vægtning af kriteri'!G19</f>
        <v>48</v>
      </c>
      <c r="G14" s="101"/>
      <c r="H14" s="101"/>
      <c r="I14" s="101"/>
      <c r="J14" s="27"/>
      <c r="K14" s="27"/>
      <c r="L14" s="27"/>
      <c r="M14" s="30"/>
      <c r="N14" s="30"/>
      <c r="O14" s="30"/>
    </row>
    <row r="15" spans="4:15">
      <c r="D15" s="32"/>
      <c r="E15" s="36" t="s">
        <v>130</v>
      </c>
      <c r="F15" s="63">
        <f>F13-F14</f>
        <v>-48</v>
      </c>
      <c r="G15" s="98"/>
      <c r="H15" s="98"/>
      <c r="I15" s="98"/>
      <c r="J15" s="27"/>
      <c r="K15" s="27"/>
      <c r="L15" s="27"/>
      <c r="M15" s="30"/>
      <c r="N15" s="30"/>
      <c r="O15" s="30"/>
    </row>
    <row r="16" spans="4:15">
      <c r="D16" s="21" t="s">
        <v>80</v>
      </c>
    </row>
    <row r="17" spans="6:9"/>
    <row r="18" spans="6:9"/>
    <row r="19" spans="6:9" hidden="1">
      <c r="F19" s="30"/>
      <c r="G19" s="30"/>
      <c r="H19" s="30"/>
      <c r="I19" s="30"/>
    </row>
    <row r="24" spans="6:9" hidden="1">
      <c r="G24" s="102"/>
    </row>
    <row r="25" spans="6:9"/>
    <row r="26" spans="6:9"/>
  </sheetData>
  <sheetProtection algorithmName="SHA-512" hashValue="KE+sIQHrFb+OTqcRUgfoPXMeMSddH48NXrjS9UxhKXWb6pB4Raam3OVRoaFpzjCB2mMROqGXelVtddETkqVT4A==" saltValue="FnSLb9pmUOHav9mA7alrOQ==" spinCount="100000" sheet="1" objects="1" scenarios="1"/>
  <mergeCells count="1">
    <mergeCell ref="D4:F4"/>
  </mergeCells>
  <conditionalFormatting sqref="F15">
    <cfRule type="cellIs" dxfId="7" priority="4" operator="equal">
      <formula>0</formula>
    </cfRule>
    <cfRule type="cellIs" dxfId="6" priority="5" operator="lessThan">
      <formula>0</formula>
    </cfRule>
    <cfRule type="cellIs" dxfId="5" priority="6" operator="greaterThan">
      <formula>0</formula>
    </cfRule>
  </conditionalFormatting>
  <conditionalFormatting sqref="I6:I10">
    <cfRule type="cellIs" dxfId="4" priority="1" operator="equal">
      <formula>0</formula>
    </cfRule>
    <cfRule type="cellIs" dxfId="3" priority="2" operator="lessThan">
      <formula>0</formula>
    </cfRule>
    <cfRule type="cellIs" dxfId="2" priority="3" operator="greaterThan">
      <formula>0</formula>
    </cfRule>
  </conditionalFormatting>
  <dataValidations count="1">
    <dataValidation type="whole" showInputMessage="1" showErrorMessage="1" errorTitle="Forkert indtastning" error="Feltet skal være udfyldt med et tal fra 0-5. Feltet må ikke være blankt" sqref="F6:F10" xr:uid="{00000000-0002-0000-0900-000000000000}">
      <formula1>0</formula1>
      <formula2>5</formula2>
    </dataValidation>
  </dataValidations>
  <pageMargins left="0.7" right="0.7" top="0.75" bottom="0.75" header="0.3" footer="0.3"/>
  <ignoredErrors>
    <ignoredError sqref="D6:D10" numberStoredAsText="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9"/>
  <sheetViews>
    <sheetView workbookViewId="0">
      <selection activeCell="I11" sqref="I11"/>
    </sheetView>
  </sheetViews>
  <sheetFormatPr defaultColWidth="0" defaultRowHeight="15" zeroHeight="1"/>
  <cols>
    <col min="1" max="1" width="8.85546875" style="21" customWidth="1"/>
    <col min="2" max="2" width="28.140625" style="21" bestFit="1" customWidth="1"/>
    <col min="3" max="3" width="14.28515625" style="21" bestFit="1" customWidth="1"/>
    <col min="4" max="4" width="18.28515625" style="21" customWidth="1"/>
    <col min="5" max="5" width="11.140625" style="21" customWidth="1"/>
    <col min="6" max="6" width="11.85546875" style="21" customWidth="1"/>
    <col min="7" max="9" width="17.42578125" style="21" customWidth="1"/>
    <col min="10" max="10" width="8.85546875" style="21" customWidth="1"/>
    <col min="11" max="11" width="21.42578125" style="21" bestFit="1" customWidth="1"/>
    <col min="12" max="12" width="14.28515625" style="21" bestFit="1" customWidth="1"/>
    <col min="13" max="13" width="17.85546875" style="21" customWidth="1"/>
    <col min="14" max="14" width="9.42578125" style="21" bestFit="1" customWidth="1"/>
    <col min="15" max="15" width="20.140625" style="21" customWidth="1"/>
    <col min="16" max="16" width="8.85546875" style="21" customWidth="1"/>
    <col min="17" max="16384" width="8.85546875" style="21" hidden="1"/>
  </cols>
  <sheetData>
    <row r="1" spans="2:15"/>
    <row r="2" spans="2:15">
      <c r="E2" s="103" t="s">
        <v>131</v>
      </c>
    </row>
    <row r="3" spans="2:15">
      <c r="B3" s="137" t="s">
        <v>132</v>
      </c>
      <c r="C3" s="137"/>
      <c r="D3" s="137"/>
      <c r="E3" s="44"/>
    </row>
    <row r="4" spans="2:15">
      <c r="B4" s="137" t="s">
        <v>133</v>
      </c>
      <c r="C4" s="137"/>
      <c r="D4" s="137"/>
      <c r="E4" s="44"/>
    </row>
    <row r="5" spans="2:15"/>
    <row r="6" spans="2:15" s="30" customFormat="1" ht="32.25" customHeight="1">
      <c r="B6" s="28" t="s">
        <v>15</v>
      </c>
      <c r="C6" s="97" t="s">
        <v>134</v>
      </c>
      <c r="D6" s="97" t="s">
        <v>135</v>
      </c>
      <c r="E6" s="97" t="s">
        <v>136</v>
      </c>
      <c r="F6" s="97" t="s">
        <v>137</v>
      </c>
      <c r="G6" s="104" t="s">
        <v>138</v>
      </c>
      <c r="H6" s="105"/>
      <c r="I6" s="105"/>
      <c r="K6" s="28" t="s">
        <v>36</v>
      </c>
      <c r="L6" s="28" t="s">
        <v>121</v>
      </c>
      <c r="M6" s="97" t="s">
        <v>135</v>
      </c>
      <c r="N6" s="28" t="s">
        <v>139</v>
      </c>
      <c r="O6" s="97" t="s">
        <v>140</v>
      </c>
    </row>
    <row r="7" spans="2:15">
      <c r="B7" s="32" t="s">
        <v>28</v>
      </c>
      <c r="C7" s="64">
        <f>'Projektbeskrivelse og ansøger'!F16</f>
        <v>0</v>
      </c>
      <c r="D7" s="106">
        <f>C7*100</f>
        <v>0</v>
      </c>
      <c r="E7" s="107">
        <f>'Oversigt og vægtning af kriteri'!E6</f>
        <v>10</v>
      </c>
      <c r="F7" s="108">
        <f>'Oversigt og vægtning af kriteri'!F6</f>
        <v>1.2</v>
      </c>
      <c r="G7" s="109">
        <f>F7*D7</f>
        <v>0</v>
      </c>
      <c r="H7" s="101"/>
      <c r="I7" s="101"/>
      <c r="K7" s="48" t="s">
        <v>37</v>
      </c>
      <c r="L7" s="35">
        <f>Effekter!H6</f>
        <v>0</v>
      </c>
      <c r="M7" s="110">
        <f>L7*100</f>
        <v>0</v>
      </c>
      <c r="N7" s="48">
        <f>'Oversigt og vægtning af kriteri'!F14</f>
        <v>1.0799999999999998</v>
      </c>
      <c r="O7" s="100">
        <f>N7*M7</f>
        <v>0</v>
      </c>
    </row>
    <row r="8" spans="2:15">
      <c r="B8" s="32" t="s">
        <v>29</v>
      </c>
      <c r="C8" s="64">
        <f>Relevans!F11</f>
        <v>0</v>
      </c>
      <c r="D8" s="106">
        <f t="shared" ref="D8:D13" si="0">C8*100</f>
        <v>0</v>
      </c>
      <c r="E8" s="107">
        <f>'Oversigt og vægtning af kriteri'!E7</f>
        <v>11</v>
      </c>
      <c r="F8" s="108">
        <f>'Oversigt og vægtning af kriteri'!F7</f>
        <v>1.3199999999999998</v>
      </c>
      <c r="G8" s="109">
        <f t="shared" ref="G8:G13" si="1">F8*D8</f>
        <v>0</v>
      </c>
      <c r="H8" s="101"/>
      <c r="I8" s="101"/>
      <c r="K8" s="48" t="s">
        <v>38</v>
      </c>
      <c r="L8" s="35">
        <f>Effekter!H7</f>
        <v>0</v>
      </c>
      <c r="M8" s="110">
        <f t="shared" ref="M8:M11" si="2">L8*100</f>
        <v>0</v>
      </c>
      <c r="N8" s="48">
        <f>'Oversigt og vægtning af kriteri'!F15</f>
        <v>0.72</v>
      </c>
      <c r="O8" s="100">
        <f t="shared" ref="O8:O11" si="3">N8*M8</f>
        <v>0</v>
      </c>
    </row>
    <row r="9" spans="2:15">
      <c r="B9" s="32" t="s">
        <v>87</v>
      </c>
      <c r="C9" s="64">
        <f>Synlighed!F11</f>
        <v>0</v>
      </c>
      <c r="D9" s="106">
        <f>C9*100</f>
        <v>0</v>
      </c>
      <c r="E9" s="107">
        <f>'Oversigt og vægtning af kriteri'!E8</f>
        <v>10</v>
      </c>
      <c r="F9" s="108">
        <f>'Oversigt og vægtning af kriteri'!F8</f>
        <v>1.2</v>
      </c>
      <c r="G9" s="109">
        <f>F9*D9</f>
        <v>0</v>
      </c>
      <c r="H9" s="101"/>
      <c r="I9" s="101"/>
      <c r="K9" s="48" t="s">
        <v>39</v>
      </c>
      <c r="L9" s="35">
        <f>Effekter!H8</f>
        <v>0</v>
      </c>
      <c r="M9" s="110">
        <f t="shared" si="2"/>
        <v>0</v>
      </c>
      <c r="N9" s="48">
        <f>'Oversigt og vægtning af kriteri'!F16</f>
        <v>0.6</v>
      </c>
      <c r="O9" s="100">
        <f t="shared" si="3"/>
        <v>0</v>
      </c>
    </row>
    <row r="10" spans="2:15">
      <c r="B10" s="32" t="s">
        <v>31</v>
      </c>
      <c r="C10" s="64">
        <f>'Lokal forankring'!F13</f>
        <v>0</v>
      </c>
      <c r="D10" s="106">
        <f t="shared" si="0"/>
        <v>0</v>
      </c>
      <c r="E10" s="107">
        <f>'Oversigt og vægtning af kriteri'!E9</f>
        <v>10</v>
      </c>
      <c r="F10" s="108">
        <f>'Oversigt og vægtning af kriteri'!F9</f>
        <v>1.2</v>
      </c>
      <c r="G10" s="109">
        <f t="shared" si="1"/>
        <v>0</v>
      </c>
      <c r="H10" s="101"/>
      <c r="I10" s="101"/>
      <c r="K10" s="48" t="s">
        <v>40</v>
      </c>
      <c r="L10" s="35">
        <f>Effekter!H9</f>
        <v>0</v>
      </c>
      <c r="M10" s="110">
        <f t="shared" si="2"/>
        <v>0</v>
      </c>
      <c r="N10" s="48">
        <f>'Oversigt og vægtning af kriteri'!F17</f>
        <v>0.6</v>
      </c>
      <c r="O10" s="100">
        <f t="shared" si="3"/>
        <v>0</v>
      </c>
    </row>
    <row r="11" spans="2:15">
      <c r="B11" s="32" t="s">
        <v>32</v>
      </c>
      <c r="C11" s="64">
        <f>Samarbejde!F14</f>
        <v>0</v>
      </c>
      <c r="D11" s="106">
        <f t="shared" si="0"/>
        <v>0</v>
      </c>
      <c r="E11" s="107">
        <f>'Oversigt og vægtning af kriteri'!E10</f>
        <v>11</v>
      </c>
      <c r="F11" s="108">
        <f>'Oversigt og vægtning af kriteri'!F10</f>
        <v>1.3199999999999998</v>
      </c>
      <c r="G11" s="109">
        <f t="shared" si="1"/>
        <v>0</v>
      </c>
      <c r="H11" s="101"/>
      <c r="I11" s="101"/>
      <c r="K11" s="48" t="s">
        <v>41</v>
      </c>
      <c r="L11" s="35">
        <f>Effekter!H10</f>
        <v>0</v>
      </c>
      <c r="M11" s="110">
        <f t="shared" si="2"/>
        <v>0</v>
      </c>
      <c r="N11" s="48">
        <f>'Oversigt og vægtning af kriteri'!F18</f>
        <v>0.6</v>
      </c>
      <c r="O11" s="100">
        <f t="shared" si="3"/>
        <v>0</v>
      </c>
    </row>
    <row r="12" spans="2:15">
      <c r="B12" s="32" t="s">
        <v>33</v>
      </c>
      <c r="C12" s="64">
        <f>Innovation!F11</f>
        <v>0</v>
      </c>
      <c r="D12" s="106">
        <f t="shared" si="0"/>
        <v>0</v>
      </c>
      <c r="E12" s="107">
        <f>'Oversigt og vægtning af kriteri'!E11</f>
        <v>8</v>
      </c>
      <c r="F12" s="108">
        <f>'Oversigt og vægtning af kriteri'!F11</f>
        <v>0.96</v>
      </c>
      <c r="G12" s="109">
        <f t="shared" si="1"/>
        <v>0</v>
      </c>
      <c r="H12" s="101"/>
      <c r="I12" s="101"/>
      <c r="K12" s="142" t="s">
        <v>141</v>
      </c>
      <c r="L12" s="143"/>
      <c r="M12" s="144"/>
      <c r="N12" s="24">
        <f>SUM(N7:N11)</f>
        <v>3.6</v>
      </c>
      <c r="O12" s="100">
        <f>SUM(O7:O11)</f>
        <v>0</v>
      </c>
    </row>
    <row r="13" spans="2:15">
      <c r="B13" s="32" t="s">
        <v>34</v>
      </c>
      <c r="C13" s="64">
        <f>Bæredygtighed!F12</f>
        <v>0</v>
      </c>
      <c r="D13" s="106">
        <f t="shared" si="0"/>
        <v>0</v>
      </c>
      <c r="E13" s="107">
        <f>'Oversigt og vægtning af kriteri'!E12</f>
        <v>10</v>
      </c>
      <c r="F13" s="108">
        <f>'Oversigt og vægtning af kriteri'!F12</f>
        <v>1.2</v>
      </c>
      <c r="G13" s="109">
        <f t="shared" si="1"/>
        <v>0</v>
      </c>
      <c r="H13" s="111"/>
      <c r="O13" s="101"/>
    </row>
    <row r="14" spans="2:15" ht="15.75" thickBot="1">
      <c r="B14" s="112" t="s">
        <v>36</v>
      </c>
      <c r="C14" s="113"/>
      <c r="D14" s="114"/>
      <c r="E14" s="115"/>
      <c r="F14" s="114"/>
      <c r="G14" s="116">
        <f>O12</f>
        <v>0</v>
      </c>
      <c r="H14" s="101" t="s">
        <v>142</v>
      </c>
      <c r="I14" s="101"/>
    </row>
    <row r="15" spans="2:15">
      <c r="B15" s="145" t="s">
        <v>143</v>
      </c>
      <c r="C15" s="145"/>
      <c r="D15" s="145"/>
      <c r="E15" s="145"/>
      <c r="F15" s="145"/>
      <c r="G15" s="117">
        <f>SUM(G7:G14)</f>
        <v>0</v>
      </c>
      <c r="H15" s="101" t="s">
        <v>144</v>
      </c>
      <c r="I15" s="101"/>
    </row>
    <row r="16" spans="2:15">
      <c r="B16" s="139" t="s">
        <v>145</v>
      </c>
      <c r="C16" s="140"/>
      <c r="D16" s="140"/>
      <c r="E16" s="141"/>
      <c r="F16" s="48">
        <v>1.08</v>
      </c>
      <c r="G16" s="118">
        <f>IF(AND('Oversigt og vægtning af kriteri'!E26="X",E3="X"),('Samlet score'!$G$15*'Samlet score'!F16)-'Samlet score'!$G$15,0)+IF(AND('Oversigt og vægtning af kriteri'!E26="ja",E3="ja"),('Samlet score'!$G$15*'Samlet score'!F16)-'Samlet score'!$G$15,0)</f>
        <v>0</v>
      </c>
      <c r="H16" s="101"/>
      <c r="I16" s="101"/>
    </row>
    <row r="17" spans="2:9">
      <c r="B17" s="139" t="s">
        <v>146</v>
      </c>
      <c r="C17" s="140"/>
      <c r="D17" s="140"/>
      <c r="E17" s="141"/>
      <c r="F17" s="48">
        <v>1.08</v>
      </c>
      <c r="G17" s="118">
        <f>IF(AND('Oversigt og vægtning af kriteri'!E27="X",E4="X"),('Samlet score'!$G$15*'Samlet score'!F17)-'Samlet score'!$G$15,0)+IF(AND('Oversigt og vægtning af kriteri'!E27="ja",E4="ja"),('Samlet score'!$G$15*'Samlet score'!F17)-'Samlet score'!$G$15,0)</f>
        <v>0</v>
      </c>
      <c r="H17" s="101"/>
      <c r="I17" s="101"/>
    </row>
    <row r="18" spans="2:9" ht="15.75" thickBot="1">
      <c r="B18" s="138" t="s">
        <v>147</v>
      </c>
      <c r="C18" s="138"/>
      <c r="D18" s="138"/>
      <c r="E18" s="138"/>
      <c r="F18" s="138"/>
      <c r="G18" s="119">
        <f>SUM(G15:G17)</f>
        <v>0</v>
      </c>
      <c r="H18" s="120"/>
      <c r="I18" s="120"/>
    </row>
    <row r="19" spans="2:9" ht="15.75" thickTop="1">
      <c r="B19" s="137" t="s">
        <v>148</v>
      </c>
      <c r="C19" s="137"/>
      <c r="D19" s="137"/>
      <c r="E19" s="137"/>
      <c r="F19" s="137"/>
      <c r="G19" s="121">
        <f>'Oversigt og vægtning af kriteri'!G20</f>
        <v>450</v>
      </c>
      <c r="H19" s="101"/>
      <c r="I19" s="101"/>
    </row>
    <row r="20" spans="2:9" ht="15.75" thickBot="1">
      <c r="B20" s="138" t="s">
        <v>149</v>
      </c>
      <c r="C20" s="138"/>
      <c r="D20" s="138"/>
      <c r="E20" s="138"/>
      <c r="F20" s="138"/>
      <c r="G20" s="119">
        <f>G18-G19</f>
        <v>-450</v>
      </c>
      <c r="H20" s="120"/>
      <c r="I20" s="120"/>
    </row>
    <row r="21" spans="2:9" ht="15.75" thickTop="1"/>
    <row r="29" spans="2:9" hidden="1">
      <c r="G29" s="122"/>
    </row>
  </sheetData>
  <sheetProtection algorithmName="SHA-512" hashValue="qu7xjp1O97iKg6hdl/BvtAxhMsu4fZk0u1unhALxCtA6Lp/GdYei6K6h5idBl/GKy7a5FQQ7o1orToriH3qmKA==" saltValue="EV9+pV5mIapwQ75nmAnxLA==" spinCount="100000" sheet="1" objects="1" scenarios="1"/>
  <mergeCells count="9">
    <mergeCell ref="K12:M12"/>
    <mergeCell ref="B15:F15"/>
    <mergeCell ref="B19:F19"/>
    <mergeCell ref="B3:D3"/>
    <mergeCell ref="B4:D4"/>
    <mergeCell ref="B20:F20"/>
    <mergeCell ref="B18:F18"/>
    <mergeCell ref="B16:E16"/>
    <mergeCell ref="B17:E17"/>
  </mergeCells>
  <conditionalFormatting sqref="G20">
    <cfRule type="cellIs" dxfId="1" priority="1" operator="lessThan">
      <formula>-0.1</formula>
    </cfRule>
    <cfRule type="cellIs" dxfId="0" priority="2" operator="greaterThan">
      <formula>-0.1</formula>
    </cfRule>
  </conditionalFormatting>
  <dataValidations count="1">
    <dataValidation type="textLength" operator="equal" allowBlank="1" showInputMessage="1" showErrorMessage="1" errorTitle="Forkert indtastning" error="Indsæt et kryds [x] hvis projektholder er en ung ansøger eller projektet ligger i et GOSI " sqref="E3:E4" xr:uid="{00000000-0002-0000-0A00-000000000000}">
      <formula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0"/>
  <sheetViews>
    <sheetView tabSelected="1" workbookViewId="0">
      <selection activeCell="D6" sqref="D6"/>
    </sheetView>
  </sheetViews>
  <sheetFormatPr defaultColWidth="0" defaultRowHeight="15" zeroHeight="1"/>
  <cols>
    <col min="1" max="1" width="13.42578125" bestFit="1" customWidth="1"/>
    <col min="2" max="2" width="27.7109375" customWidth="1"/>
    <col min="3" max="3" width="17.140625" customWidth="1"/>
    <col min="4" max="4" width="25.28515625" customWidth="1"/>
    <col min="5" max="5" width="11.85546875" customWidth="1"/>
    <col min="6" max="6" width="13.85546875" customWidth="1"/>
    <col min="7" max="7" width="16" style="1" customWidth="1"/>
    <col min="8" max="8" width="21.42578125" customWidth="1"/>
    <col min="9" max="9" width="8.85546875" customWidth="1"/>
    <col min="10" max="10" width="21.42578125" hidden="1" customWidth="1"/>
    <col min="11" max="12" width="0" hidden="1" customWidth="1"/>
    <col min="13" max="14" width="10.28515625" hidden="1" customWidth="1"/>
    <col min="15" max="15" width="12.140625" hidden="1" customWidth="1"/>
    <col min="16" max="16" width="20.28515625" hidden="1" customWidth="1"/>
    <col min="17" max="17" width="29.85546875" hidden="1" customWidth="1"/>
    <col min="18" max="19" width="0" style="49" hidden="1" customWidth="1"/>
    <col min="20" max="20" width="12" style="49" hidden="1" customWidth="1"/>
    <col min="21" max="21" width="12.140625" style="49" hidden="1" customWidth="1"/>
    <col min="22" max="22" width="10.28515625" style="49" hidden="1" customWidth="1"/>
    <col min="23" max="23" width="20" style="49" hidden="1" customWidth="1"/>
    <col min="24" max="24" width="30.42578125" style="49" hidden="1" customWidth="1"/>
    <col min="25" max="25" width="0" style="49" hidden="1" customWidth="1"/>
    <col min="26" max="16384" width="8.85546875" hidden="1"/>
  </cols>
  <sheetData>
    <row r="1" spans="1:24">
      <c r="B1" s="2" t="s">
        <v>12</v>
      </c>
      <c r="C1" s="2"/>
      <c r="E1" s="11"/>
      <c r="S1" s="127" t="s">
        <v>13</v>
      </c>
      <c r="T1" s="127"/>
      <c r="U1" s="50" t="s">
        <v>14</v>
      </c>
    </row>
    <row r="2" spans="1:24">
      <c r="B2" s="66"/>
      <c r="C2" s="66"/>
      <c r="E2" s="11"/>
      <c r="S2" s="124"/>
      <c r="T2" s="124"/>
      <c r="U2" s="50"/>
    </row>
    <row r="3" spans="1:24">
      <c r="B3" s="134" t="s">
        <v>15</v>
      </c>
      <c r="C3" s="133" t="s">
        <v>16</v>
      </c>
      <c r="D3" s="128" t="s">
        <v>17</v>
      </c>
      <c r="E3" s="133" t="s">
        <v>18</v>
      </c>
      <c r="F3" s="133" t="s">
        <v>19</v>
      </c>
      <c r="G3" s="133" t="s">
        <v>20</v>
      </c>
    </row>
    <row r="4" spans="1:24" ht="15" customHeight="1">
      <c r="B4" s="134"/>
      <c r="C4" s="133"/>
      <c r="D4" s="128"/>
      <c r="E4" s="133"/>
      <c r="F4" s="133"/>
      <c r="G4" s="133"/>
      <c r="S4" s="131" t="s">
        <v>21</v>
      </c>
      <c r="T4" s="131"/>
      <c r="U4" s="131"/>
      <c r="V4" s="131"/>
      <c r="W4" s="131"/>
      <c r="X4" s="131"/>
    </row>
    <row r="5" spans="1:24" ht="30" customHeight="1">
      <c r="B5" s="134"/>
      <c r="C5" s="133"/>
      <c r="D5" s="128"/>
      <c r="E5" s="133"/>
      <c r="F5" s="133"/>
      <c r="G5" s="133"/>
      <c r="S5" s="51" t="s">
        <v>22</v>
      </c>
      <c r="T5" s="52" t="s">
        <v>23</v>
      </c>
      <c r="U5" s="52" t="s">
        <v>24</v>
      </c>
      <c r="V5" s="52" t="s">
        <v>25</v>
      </c>
      <c r="W5" s="52" t="s">
        <v>26</v>
      </c>
      <c r="X5" s="53" t="s">
        <v>27</v>
      </c>
    </row>
    <row r="6" spans="1:24">
      <c r="A6" s="3"/>
      <c r="B6" s="15" t="s">
        <v>28</v>
      </c>
      <c r="C6" s="38">
        <v>5</v>
      </c>
      <c r="D6" s="44">
        <v>5</v>
      </c>
      <c r="E6" s="15">
        <f>(C6+D6)</f>
        <v>10</v>
      </c>
      <c r="F6" s="15">
        <f t="shared" ref="F6:F12" si="0">E6/$X$24/5</f>
        <v>1.2</v>
      </c>
      <c r="G6" s="45">
        <v>70</v>
      </c>
      <c r="S6" s="54">
        <v>1</v>
      </c>
      <c r="T6" s="54">
        <f>100/12</f>
        <v>8.3333333333333339</v>
      </c>
      <c r="U6" s="54">
        <v>5</v>
      </c>
      <c r="V6" s="55">
        <v>10</v>
      </c>
      <c r="W6" s="54">
        <f t="shared" ref="W6:W17" si="1">V6/$X$24</f>
        <v>6</v>
      </c>
      <c r="X6" s="56">
        <f>W6/5</f>
        <v>1.2</v>
      </c>
    </row>
    <row r="7" spans="1:24">
      <c r="B7" s="15" t="s">
        <v>29</v>
      </c>
      <c r="C7" s="38">
        <v>6</v>
      </c>
      <c r="D7" s="44">
        <v>5</v>
      </c>
      <c r="E7" s="15">
        <f t="shared" ref="E7:E12" si="2">(C7+D7)</f>
        <v>11</v>
      </c>
      <c r="F7" s="15">
        <f t="shared" si="0"/>
        <v>1.3199999999999998</v>
      </c>
      <c r="G7" s="46">
        <v>10</v>
      </c>
      <c r="S7" s="54">
        <v>2</v>
      </c>
      <c r="T7" s="54">
        <f t="shared" ref="T7:T17" si="3">100/12</f>
        <v>8.3333333333333339</v>
      </c>
      <c r="U7" s="54">
        <v>5</v>
      </c>
      <c r="V7" s="55">
        <v>10</v>
      </c>
      <c r="W7" s="54">
        <f t="shared" si="1"/>
        <v>6</v>
      </c>
      <c r="X7" s="56">
        <f t="shared" ref="X7:X17" si="4">W7/5</f>
        <v>1.2</v>
      </c>
    </row>
    <row r="8" spans="1:24">
      <c r="B8" s="15" t="s">
        <v>30</v>
      </c>
      <c r="C8" s="38">
        <v>5</v>
      </c>
      <c r="D8" s="44">
        <v>5</v>
      </c>
      <c r="E8" s="15">
        <f>(C8+D8)</f>
        <v>10</v>
      </c>
      <c r="F8" s="15">
        <f>E8/$X$24/5</f>
        <v>1.2</v>
      </c>
      <c r="G8" s="46">
        <v>10</v>
      </c>
      <c r="S8" s="54">
        <v>3</v>
      </c>
      <c r="T8" s="54">
        <f t="shared" si="3"/>
        <v>8.3333333333333339</v>
      </c>
      <c r="U8" s="54">
        <v>5</v>
      </c>
      <c r="V8" s="55">
        <v>10</v>
      </c>
      <c r="W8" s="54">
        <f t="shared" si="1"/>
        <v>6</v>
      </c>
      <c r="X8" s="56">
        <f t="shared" si="4"/>
        <v>1.2</v>
      </c>
    </row>
    <row r="9" spans="1:24">
      <c r="B9" s="15" t="s">
        <v>31</v>
      </c>
      <c r="C9" s="38">
        <v>5</v>
      </c>
      <c r="D9" s="44">
        <v>5</v>
      </c>
      <c r="E9" s="15">
        <f t="shared" si="2"/>
        <v>10</v>
      </c>
      <c r="F9" s="15">
        <f t="shared" si="0"/>
        <v>1.2</v>
      </c>
      <c r="G9" s="46">
        <v>10</v>
      </c>
      <c r="S9" s="54">
        <v>4</v>
      </c>
      <c r="T9" s="54">
        <f t="shared" si="3"/>
        <v>8.3333333333333339</v>
      </c>
      <c r="U9" s="54">
        <v>5</v>
      </c>
      <c r="V9" s="55">
        <v>10</v>
      </c>
      <c r="W9" s="54">
        <f t="shared" si="1"/>
        <v>6</v>
      </c>
      <c r="X9" s="56">
        <f t="shared" si="4"/>
        <v>1.2</v>
      </c>
    </row>
    <row r="10" spans="1:24">
      <c r="B10" s="15" t="s">
        <v>32</v>
      </c>
      <c r="C10" s="38">
        <v>6</v>
      </c>
      <c r="D10" s="44">
        <v>5</v>
      </c>
      <c r="E10" s="15">
        <f t="shared" si="2"/>
        <v>11</v>
      </c>
      <c r="F10" s="15">
        <f t="shared" si="0"/>
        <v>1.3199999999999998</v>
      </c>
      <c r="G10" s="46">
        <v>10</v>
      </c>
      <c r="S10" s="54">
        <v>5</v>
      </c>
      <c r="T10" s="54">
        <f t="shared" si="3"/>
        <v>8.3333333333333339</v>
      </c>
      <c r="U10" s="54">
        <v>5</v>
      </c>
      <c r="V10" s="55">
        <v>15</v>
      </c>
      <c r="W10" s="54">
        <f t="shared" si="1"/>
        <v>9</v>
      </c>
      <c r="X10" s="56">
        <f t="shared" si="4"/>
        <v>1.8</v>
      </c>
    </row>
    <row r="11" spans="1:24">
      <c r="B11" s="15" t="s">
        <v>33</v>
      </c>
      <c r="C11" s="38">
        <v>3</v>
      </c>
      <c r="D11" s="44">
        <v>5</v>
      </c>
      <c r="E11" s="15">
        <f t="shared" si="2"/>
        <v>8</v>
      </c>
      <c r="F11" s="15">
        <f t="shared" si="0"/>
        <v>0.96</v>
      </c>
      <c r="G11" s="46">
        <v>10</v>
      </c>
      <c r="S11" s="54">
        <v>6</v>
      </c>
      <c r="T11" s="54">
        <f t="shared" si="3"/>
        <v>8.3333333333333339</v>
      </c>
      <c r="U11" s="54">
        <v>5</v>
      </c>
      <c r="V11" s="55">
        <v>15</v>
      </c>
      <c r="W11" s="54">
        <f t="shared" si="1"/>
        <v>9</v>
      </c>
      <c r="X11" s="56">
        <f t="shared" si="4"/>
        <v>1.8</v>
      </c>
    </row>
    <row r="12" spans="1:24">
      <c r="B12" s="15" t="s">
        <v>34</v>
      </c>
      <c r="C12" s="38">
        <v>5</v>
      </c>
      <c r="D12" s="44">
        <v>5</v>
      </c>
      <c r="E12" s="15">
        <f t="shared" si="2"/>
        <v>10</v>
      </c>
      <c r="F12" s="15">
        <f t="shared" si="0"/>
        <v>1.2</v>
      </c>
      <c r="G12" s="46">
        <v>10</v>
      </c>
      <c r="S12" s="54">
        <v>7</v>
      </c>
      <c r="T12" s="54">
        <f t="shared" si="3"/>
        <v>8.3333333333333339</v>
      </c>
      <c r="U12" s="54">
        <v>5</v>
      </c>
      <c r="V12" s="55">
        <v>10</v>
      </c>
      <c r="W12" s="54">
        <f t="shared" si="1"/>
        <v>6</v>
      </c>
      <c r="X12" s="56">
        <f t="shared" si="4"/>
        <v>1.2</v>
      </c>
    </row>
    <row r="13" spans="1:24">
      <c r="B13" s="7" t="s">
        <v>35</v>
      </c>
      <c r="C13" s="39">
        <f>SUM(C6:C12)</f>
        <v>35</v>
      </c>
      <c r="D13" s="47">
        <f>SUM(D6:D12)</f>
        <v>35</v>
      </c>
      <c r="E13" s="7">
        <f>SUM(E6:E12)</f>
        <v>70</v>
      </c>
      <c r="F13" s="7"/>
      <c r="G13" s="19"/>
      <c r="S13" s="54">
        <v>8</v>
      </c>
      <c r="T13" s="54">
        <f t="shared" si="3"/>
        <v>8.3333333333333339</v>
      </c>
      <c r="U13" s="54">
        <v>5</v>
      </c>
      <c r="V13" s="55">
        <v>8</v>
      </c>
      <c r="W13" s="54">
        <f t="shared" si="1"/>
        <v>4.8</v>
      </c>
      <c r="X13" s="56">
        <f t="shared" si="4"/>
        <v>0.96</v>
      </c>
    </row>
    <row r="14" spans="1:24">
      <c r="A14" s="129" t="s">
        <v>36</v>
      </c>
      <c r="B14" s="8" t="s">
        <v>37</v>
      </c>
      <c r="C14" s="40">
        <v>7</v>
      </c>
      <c r="D14" s="44">
        <v>2</v>
      </c>
      <c r="E14" s="8">
        <f>(C14+D14)</f>
        <v>9</v>
      </c>
      <c r="F14" s="8">
        <f t="shared" ref="F14:F19" si="5">E14/$X$24/5</f>
        <v>1.0799999999999998</v>
      </c>
      <c r="G14" s="46">
        <v>0</v>
      </c>
      <c r="S14" s="54">
        <v>9</v>
      </c>
      <c r="T14" s="54">
        <f t="shared" si="3"/>
        <v>8.3333333333333339</v>
      </c>
      <c r="U14" s="54">
        <v>5</v>
      </c>
      <c r="V14" s="55">
        <v>3</v>
      </c>
      <c r="W14" s="54">
        <f t="shared" si="1"/>
        <v>1.7999999999999998</v>
      </c>
      <c r="X14" s="56">
        <f t="shared" si="4"/>
        <v>0.36</v>
      </c>
    </row>
    <row r="15" spans="1:24">
      <c r="A15" s="129"/>
      <c r="B15" s="8" t="s">
        <v>38</v>
      </c>
      <c r="C15" s="40">
        <v>4</v>
      </c>
      <c r="D15" s="44">
        <v>2</v>
      </c>
      <c r="E15" s="8">
        <f t="shared" ref="E15:E18" si="6">(C15+D15)</f>
        <v>6</v>
      </c>
      <c r="F15" s="8">
        <f t="shared" si="5"/>
        <v>0.72</v>
      </c>
      <c r="G15" s="46">
        <v>0</v>
      </c>
      <c r="S15" s="54">
        <v>10</v>
      </c>
      <c r="T15" s="54">
        <f t="shared" si="3"/>
        <v>8.3333333333333339</v>
      </c>
      <c r="U15" s="54">
        <v>5</v>
      </c>
      <c r="V15" s="55">
        <v>1</v>
      </c>
      <c r="W15" s="54">
        <f t="shared" si="1"/>
        <v>0.6</v>
      </c>
      <c r="X15" s="56">
        <f t="shared" si="4"/>
        <v>0.12</v>
      </c>
    </row>
    <row r="16" spans="1:24">
      <c r="A16" s="129"/>
      <c r="B16" s="8" t="s">
        <v>39</v>
      </c>
      <c r="C16" s="40">
        <v>3</v>
      </c>
      <c r="D16" s="44">
        <v>2</v>
      </c>
      <c r="E16" s="8">
        <f t="shared" si="6"/>
        <v>5</v>
      </c>
      <c r="F16" s="8">
        <f t="shared" si="5"/>
        <v>0.6</v>
      </c>
      <c r="G16" s="46">
        <v>0</v>
      </c>
      <c r="S16" s="54">
        <v>11</v>
      </c>
      <c r="T16" s="54">
        <f t="shared" si="3"/>
        <v>8.3333333333333339</v>
      </c>
      <c r="U16" s="54">
        <v>5</v>
      </c>
      <c r="V16" s="55">
        <v>4</v>
      </c>
      <c r="W16" s="54">
        <f t="shared" si="1"/>
        <v>2.4</v>
      </c>
      <c r="X16" s="56">
        <f t="shared" si="4"/>
        <v>0.48</v>
      </c>
    </row>
    <row r="17" spans="1:24">
      <c r="A17" s="129"/>
      <c r="B17" s="8" t="s">
        <v>40</v>
      </c>
      <c r="C17" s="40">
        <v>3</v>
      </c>
      <c r="D17" s="44">
        <v>2</v>
      </c>
      <c r="E17" s="8">
        <f t="shared" si="6"/>
        <v>5</v>
      </c>
      <c r="F17" s="8">
        <f t="shared" si="5"/>
        <v>0.6</v>
      </c>
      <c r="G17" s="46">
        <v>0</v>
      </c>
      <c r="S17" s="54">
        <v>12</v>
      </c>
      <c r="T17" s="54">
        <f t="shared" si="3"/>
        <v>8.3333333333333339</v>
      </c>
      <c r="U17" s="54">
        <v>5</v>
      </c>
      <c r="V17" s="55">
        <v>4</v>
      </c>
      <c r="W17" s="54">
        <f t="shared" si="1"/>
        <v>2.4</v>
      </c>
      <c r="X17" s="56">
        <f t="shared" si="4"/>
        <v>0.48</v>
      </c>
    </row>
    <row r="18" spans="1:24">
      <c r="A18" s="129"/>
      <c r="B18" s="8" t="s">
        <v>41</v>
      </c>
      <c r="C18" s="40">
        <v>3</v>
      </c>
      <c r="D18" s="44">
        <v>2</v>
      </c>
      <c r="E18" s="8">
        <f t="shared" si="6"/>
        <v>5</v>
      </c>
      <c r="F18" s="8">
        <f t="shared" si="5"/>
        <v>0.6</v>
      </c>
      <c r="G18" s="46">
        <v>0</v>
      </c>
      <c r="S18" s="54"/>
      <c r="T18" s="54"/>
      <c r="U18" s="54"/>
      <c r="V18" s="54"/>
      <c r="W18" s="54"/>
      <c r="X18" s="54"/>
    </row>
    <row r="19" spans="1:24">
      <c r="B19" s="5" t="s">
        <v>42</v>
      </c>
      <c r="C19" s="41">
        <f>SUM(C14:C18)</f>
        <v>20</v>
      </c>
      <c r="D19" s="48">
        <f>SUM(D14:D18)</f>
        <v>10</v>
      </c>
      <c r="E19" s="7">
        <f>SUM(E14:E18)</f>
        <v>30</v>
      </c>
      <c r="F19" s="10">
        <f t="shared" si="5"/>
        <v>3.6</v>
      </c>
      <c r="G19" s="42">
        <v>48</v>
      </c>
      <c r="H19" t="s">
        <v>43</v>
      </c>
      <c r="S19" s="54" t="s">
        <v>44</v>
      </c>
      <c r="T19" s="54">
        <f>SUM(T6:T17)</f>
        <v>99.999999999999986</v>
      </c>
      <c r="U19" s="54">
        <f>SUM(U6:U17)</f>
        <v>60</v>
      </c>
      <c r="V19" s="54">
        <f>SUM(V6:V17)</f>
        <v>100</v>
      </c>
      <c r="W19" s="54">
        <f>SUM(W6:W17)</f>
        <v>59.999999999999993</v>
      </c>
      <c r="X19" s="54">
        <f>SUM(X6:X17)</f>
        <v>11.999999999999998</v>
      </c>
    </row>
    <row r="20" spans="1:24">
      <c r="B20" s="13" t="s">
        <v>45</v>
      </c>
      <c r="C20" s="41">
        <f>SUM(C19,C13)</f>
        <v>55</v>
      </c>
      <c r="D20" s="5"/>
      <c r="E20" s="7">
        <f>SUM(E19,E13)</f>
        <v>100</v>
      </c>
      <c r="F20" s="7"/>
      <c r="G20" s="43">
        <v>450</v>
      </c>
      <c r="H20" t="s">
        <v>46</v>
      </c>
    </row>
    <row r="21" spans="1:24">
      <c r="B21" s="14" t="s">
        <v>47</v>
      </c>
      <c r="C21" s="4"/>
      <c r="D21" s="4"/>
      <c r="E21" s="4"/>
      <c r="F21" s="4"/>
      <c r="G21" s="9"/>
    </row>
    <row r="22" spans="1:24">
      <c r="B22" s="4" t="s">
        <v>48</v>
      </c>
      <c r="C22" s="4"/>
      <c r="D22" s="4"/>
      <c r="E22" s="4"/>
      <c r="F22" s="4"/>
      <c r="G22" s="12"/>
    </row>
    <row r="23" spans="1:24">
      <c r="B23" s="4" t="s">
        <v>49</v>
      </c>
      <c r="C23" s="4"/>
      <c r="D23" s="4"/>
      <c r="E23" s="4"/>
      <c r="F23" s="4"/>
      <c r="G23" s="12"/>
    </row>
    <row r="24" spans="1:24">
      <c r="B24" t="s">
        <v>50</v>
      </c>
      <c r="T24" s="132" t="s">
        <v>51</v>
      </c>
      <c r="U24" s="132"/>
      <c r="V24" s="132"/>
      <c r="W24" s="132"/>
      <c r="X24" s="125">
        <f>T6/U6</f>
        <v>1.6666666666666667</v>
      </c>
    </row>
    <row r="25" spans="1:24">
      <c r="E25" s="6" t="s">
        <v>52</v>
      </c>
    </row>
    <row r="26" spans="1:24">
      <c r="B26" s="130" t="s">
        <v>53</v>
      </c>
      <c r="C26" s="130"/>
      <c r="D26" s="130"/>
      <c r="E26" s="44"/>
    </row>
    <row r="27" spans="1:24">
      <c r="B27" s="130" t="s">
        <v>54</v>
      </c>
      <c r="C27" s="130"/>
      <c r="D27" s="130"/>
      <c r="E27" s="44"/>
      <c r="F27" t="s">
        <v>55</v>
      </c>
    </row>
    <row r="28" spans="1:24">
      <c r="E28" s="16"/>
    </row>
    <row r="29" spans="1:24">
      <c r="G29"/>
    </row>
    <row r="30" spans="1:24" hidden="1">
      <c r="G30"/>
    </row>
  </sheetData>
  <sheetProtection algorithmName="SHA-512" hashValue="PN2qKZKWmvoLy3otCfwgL1N+NTp1PYyj0fSJAUvi1rjHoSBQnZCeBQLuAWH1iVSBqgDeDbu8sJ6uwGQdLaNp2g==" saltValue="C6+izlTiNPH3mpWe7IAx3Q==" spinCount="100000" sheet="1" objects="1" scenarios="1"/>
  <mergeCells count="12">
    <mergeCell ref="S1:T1"/>
    <mergeCell ref="D3:D5"/>
    <mergeCell ref="A14:A18"/>
    <mergeCell ref="B26:D26"/>
    <mergeCell ref="B27:D27"/>
    <mergeCell ref="S4:X4"/>
    <mergeCell ref="T24:W24"/>
    <mergeCell ref="C3:C5"/>
    <mergeCell ref="B3:B5"/>
    <mergeCell ref="E3:E5"/>
    <mergeCell ref="F3:F5"/>
    <mergeCell ref="G3:G5"/>
  </mergeCells>
  <conditionalFormatting sqref="D19">
    <cfRule type="cellIs" dxfId="37" priority="4" operator="lessThan">
      <formula>10</formula>
    </cfRule>
    <cfRule type="cellIs" dxfId="36" priority="5" operator="greaterThan">
      <formula>10</formula>
    </cfRule>
    <cfRule type="cellIs" dxfId="35" priority="9" operator="equal">
      <formula>10</formula>
    </cfRule>
  </conditionalFormatting>
  <conditionalFormatting sqref="D13">
    <cfRule type="cellIs" dxfId="34" priority="6" operator="lessThan">
      <formula>35</formula>
    </cfRule>
    <cfRule type="cellIs" dxfId="33" priority="7" operator="greaterThan">
      <formula>35</formula>
    </cfRule>
    <cfRule type="cellIs" dxfId="32" priority="8" operator="equal">
      <formula>35</formula>
    </cfRule>
  </conditionalFormatting>
  <conditionalFormatting sqref="D6:D12">
    <cfRule type="cellIs" dxfId="31" priority="3" operator="greaterThan">
      <formula>15</formula>
    </cfRule>
  </conditionalFormatting>
  <conditionalFormatting sqref="D14:D18">
    <cfRule type="cellIs" dxfId="30" priority="2" operator="greaterThan">
      <formula>9</formula>
    </cfRule>
  </conditionalFormatting>
  <conditionalFormatting sqref="G6">
    <cfRule type="cellIs" dxfId="29" priority="1" operator="lessThan">
      <formula>50</formula>
    </cfRule>
  </conditionalFormatting>
  <dataValidations count="5">
    <dataValidation type="decimal" allowBlank="1" showInputMessage="1" showErrorMessage="1" errorTitle="Forkert indtastning" error="Der må maksimum allokeres 15 ekstra procentpoint til et kriterium" sqref="D6:D12" xr:uid="{00000000-0002-0000-0100-000000000000}">
      <formula1>0</formula1>
      <formula2>15</formula2>
    </dataValidation>
    <dataValidation type="decimal" allowBlank="1" showInputMessage="1" showErrorMessage="1" errorTitle="Forkert indtastning" error="De 10 procentpoint skal fordeles på minimum 2 effektområder" sqref="D14:D18" xr:uid="{00000000-0002-0000-0100-000001000000}">
      <formula1>0</formula1>
      <formula2>9</formula2>
    </dataValidation>
    <dataValidation type="list" operator="equal" allowBlank="1" showInputMessage="1" showErrorMessage="1" errorTitle="Forkert indtastning" error="Indsæt et kryds [x] for at benytte prioritering eller efterlad feltet blankt for ikke at gøre bruge af prioriteringen " sqref="E26:E27" xr:uid="{00000000-0002-0000-0100-000002000000}">
      <formula1>"x"</formula1>
    </dataValidation>
    <dataValidation type="whole" allowBlank="1" showInputMessage="1" showErrorMessage="1" errorTitle="Forkert indtastning" error="Indsæt en minimumsscore i procent (værdien skal være mellem 0 og 100) i hele tal." sqref="G14:G18 G7:G12" xr:uid="{00000000-0002-0000-0100-000003000000}">
      <formula1>0</formula1>
      <formula2>100</formula2>
    </dataValidation>
    <dataValidation type="whole" allowBlank="1" showInputMessage="1" showErrorMessage="1" errorTitle="Forkert indtastning" error="Projekter skal score minimum 50% på projektbeskrivelse (indsæt en værdi mellem 50 og 100, i hele tal)" sqref="G6" xr:uid="{00000000-0002-0000-0100-000004000000}">
      <formula1>50</formula1>
      <formula2>100</formula2>
    </dataValidation>
  </dataValidations>
  <pageMargins left="0.7" right="0.7" top="0.75" bottom="0.75" header="0.3" footer="0.3"/>
  <ignoredErrors>
    <ignoredError sqref="E13"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workbookViewId="0">
      <selection activeCell="I17" sqref="I17"/>
    </sheetView>
  </sheetViews>
  <sheetFormatPr defaultColWidth="0" defaultRowHeight="15" zeroHeight="1"/>
  <cols>
    <col min="1" max="4" width="8.85546875" style="21" customWidth="1"/>
    <col min="5" max="5" width="61.42578125" style="21" customWidth="1"/>
    <col min="6" max="6" width="12" style="21" bestFit="1" customWidth="1"/>
    <col min="7" max="7" width="10" style="21" customWidth="1"/>
    <col min="8" max="8" width="10.42578125" style="21" bestFit="1" customWidth="1"/>
    <col min="9" max="9" width="8.85546875" style="21" customWidth="1"/>
    <col min="10" max="10" width="10.42578125" style="21" bestFit="1" customWidth="1"/>
    <col min="11" max="11" width="8.85546875" style="21" hidden="1" customWidth="1"/>
    <col min="12" max="12" width="10.7109375" style="21" hidden="1" customWidth="1"/>
    <col min="13" max="16384" width="8.85546875" style="21" hidden="1"/>
  </cols>
  <sheetData>
    <row r="1" spans="1:12"/>
    <row r="2" spans="1:12">
      <c r="G2" s="67"/>
    </row>
    <row r="3" spans="1:12"/>
    <row r="4" spans="1:12"/>
    <row r="5" spans="1:12"/>
    <row r="6" spans="1:12">
      <c r="A6" s="68"/>
      <c r="B6" s="68"/>
      <c r="C6" s="68"/>
      <c r="D6" s="135" t="s">
        <v>28</v>
      </c>
      <c r="E6" s="135"/>
      <c r="F6" s="135"/>
      <c r="G6" s="69"/>
      <c r="H6" s="69"/>
      <c r="I6" s="69"/>
      <c r="J6" s="30"/>
      <c r="K6" s="30"/>
      <c r="L6" s="30"/>
    </row>
    <row r="7" spans="1:12">
      <c r="D7" s="28" t="s">
        <v>56</v>
      </c>
      <c r="E7" s="28" t="s">
        <v>57</v>
      </c>
      <c r="F7" s="28" t="s">
        <v>58</v>
      </c>
      <c r="G7" s="30"/>
      <c r="H7" s="28" t="s">
        <v>59</v>
      </c>
      <c r="I7" s="32">
        <f>COUNT(F8:F14)*5</f>
        <v>35</v>
      </c>
      <c r="J7" s="30"/>
    </row>
    <row r="8" spans="1:12">
      <c r="D8" s="25" t="s">
        <v>60</v>
      </c>
      <c r="E8" s="26" t="s">
        <v>61</v>
      </c>
      <c r="F8" s="17">
        <v>0</v>
      </c>
      <c r="G8" s="30" t="s">
        <v>62</v>
      </c>
      <c r="H8" s="28" t="s">
        <v>63</v>
      </c>
      <c r="I8" s="64">
        <f>'Oversigt og vægtning af kriteri'!E6/100</f>
        <v>0.1</v>
      </c>
      <c r="J8" s="30"/>
      <c r="K8" s="30"/>
      <c r="L8" s="30"/>
    </row>
    <row r="9" spans="1:12">
      <c r="D9" s="25" t="s">
        <v>64</v>
      </c>
      <c r="E9" s="26" t="s">
        <v>65</v>
      </c>
      <c r="F9" s="17">
        <v>0</v>
      </c>
      <c r="G9" s="30" t="s">
        <v>62</v>
      </c>
      <c r="H9" s="30"/>
      <c r="I9" s="30"/>
      <c r="J9" s="30"/>
      <c r="K9" s="30"/>
      <c r="L9" s="30"/>
    </row>
    <row r="10" spans="1:12">
      <c r="D10" s="25" t="s">
        <v>66</v>
      </c>
      <c r="E10" s="26" t="s">
        <v>67</v>
      </c>
      <c r="F10" s="17">
        <v>0</v>
      </c>
      <c r="G10" s="30" t="s">
        <v>62</v>
      </c>
      <c r="H10" s="30"/>
      <c r="I10" s="30"/>
      <c r="J10" s="30"/>
      <c r="K10" s="30"/>
      <c r="L10" s="30"/>
    </row>
    <row r="11" spans="1:12">
      <c r="D11" s="25" t="s">
        <v>68</v>
      </c>
      <c r="E11" s="26" t="s">
        <v>69</v>
      </c>
      <c r="F11" s="17">
        <v>0</v>
      </c>
      <c r="G11" s="30" t="s">
        <v>62</v>
      </c>
      <c r="H11" s="30"/>
      <c r="I11" s="30"/>
      <c r="J11" s="30"/>
      <c r="K11" s="30"/>
      <c r="L11" s="30"/>
    </row>
    <row r="12" spans="1:12">
      <c r="D12" s="25" t="s">
        <v>70</v>
      </c>
      <c r="E12" s="26" t="s">
        <v>71</v>
      </c>
      <c r="F12" s="17">
        <v>0</v>
      </c>
      <c r="G12" s="30"/>
      <c r="H12" s="30"/>
      <c r="I12" s="30"/>
      <c r="J12" s="30"/>
      <c r="K12" s="30"/>
      <c r="L12" s="30"/>
    </row>
    <row r="13" spans="1:12">
      <c r="D13" s="25" t="s">
        <v>72</v>
      </c>
      <c r="E13" s="26" t="s">
        <v>73</v>
      </c>
      <c r="F13" s="17">
        <v>0</v>
      </c>
      <c r="G13" s="30" t="s">
        <v>62</v>
      </c>
      <c r="H13" s="30"/>
      <c r="I13" s="30"/>
      <c r="J13" s="30"/>
      <c r="K13" s="30"/>
      <c r="L13" s="30"/>
    </row>
    <row r="14" spans="1:12">
      <c r="D14" s="25" t="s">
        <v>74</v>
      </c>
      <c r="E14" s="26" t="s">
        <v>75</v>
      </c>
      <c r="F14" s="17">
        <v>0</v>
      </c>
      <c r="G14" s="30" t="s">
        <v>62</v>
      </c>
      <c r="H14" s="30"/>
      <c r="I14" s="70"/>
      <c r="J14" s="70"/>
      <c r="K14" s="30"/>
      <c r="L14" s="30"/>
    </row>
    <row r="15" spans="1:12">
      <c r="D15" s="32"/>
      <c r="E15" s="25" t="s">
        <v>76</v>
      </c>
      <c r="F15" s="25">
        <f>SUM(F8:F14)</f>
        <v>0</v>
      </c>
      <c r="G15" s="30"/>
      <c r="H15" s="30"/>
      <c r="I15" s="70"/>
      <c r="J15" s="70"/>
      <c r="K15" s="30"/>
      <c r="L15" s="30"/>
    </row>
    <row r="16" spans="1:12">
      <c r="D16" s="32"/>
      <c r="E16" s="25" t="s">
        <v>77</v>
      </c>
      <c r="F16" s="62">
        <f>F15/I7</f>
        <v>0</v>
      </c>
      <c r="G16" s="27"/>
      <c r="H16" s="27"/>
      <c r="I16" s="70"/>
      <c r="J16" s="70"/>
      <c r="K16" s="30"/>
      <c r="L16" s="30"/>
    </row>
    <row r="17" spans="4:12">
      <c r="D17" s="32"/>
      <c r="E17" s="25" t="s">
        <v>78</v>
      </c>
      <c r="F17" s="35">
        <f>'Oversigt og vægtning af kriteri'!G6/100</f>
        <v>0.7</v>
      </c>
      <c r="G17" s="27"/>
      <c r="H17" s="27"/>
      <c r="I17" s="70"/>
      <c r="J17" s="70"/>
      <c r="K17" s="30"/>
      <c r="L17" s="30"/>
    </row>
    <row r="18" spans="4:12">
      <c r="D18" s="32"/>
      <c r="E18" s="36" t="s">
        <v>79</v>
      </c>
      <c r="F18" s="63">
        <f>(F16-F17)*100</f>
        <v>-70</v>
      </c>
      <c r="G18" s="27"/>
      <c r="H18" s="27"/>
      <c r="I18" s="70"/>
      <c r="J18" s="70"/>
      <c r="K18" s="30"/>
      <c r="L18" s="30"/>
    </row>
    <row r="19" spans="4:12">
      <c r="D19" s="21" t="s">
        <v>80</v>
      </c>
      <c r="F19" s="70"/>
      <c r="G19" s="70"/>
      <c r="H19" s="70"/>
      <c r="I19" s="70"/>
      <c r="J19" s="70"/>
      <c r="K19" s="70"/>
    </row>
    <row r="20" spans="4:12">
      <c r="F20" s="70"/>
      <c r="G20" s="70"/>
      <c r="H20" s="70"/>
      <c r="I20" s="70"/>
      <c r="J20" s="70"/>
      <c r="K20" s="70"/>
    </row>
    <row r="21" spans="4:12">
      <c r="F21" s="70"/>
      <c r="G21" s="70"/>
      <c r="H21" s="70"/>
      <c r="I21" s="70"/>
      <c r="J21" s="70"/>
      <c r="K21" s="70"/>
    </row>
    <row r="22" spans="4:12" hidden="1">
      <c r="F22" s="27"/>
      <c r="G22" s="27"/>
      <c r="H22" s="70"/>
      <c r="I22" s="70"/>
      <c r="J22" s="70"/>
      <c r="K22" s="70"/>
    </row>
    <row r="23" spans="4:12" hidden="1">
      <c r="F23" s="27"/>
      <c r="G23" s="27"/>
      <c r="H23" s="70"/>
      <c r="I23" s="70"/>
      <c r="J23" s="70"/>
      <c r="K23" s="70"/>
    </row>
    <row r="24" spans="4:12" hidden="1">
      <c r="F24" s="27"/>
      <c r="G24" s="27"/>
      <c r="H24" s="70"/>
      <c r="I24" s="70"/>
      <c r="J24" s="70"/>
      <c r="K24" s="70"/>
    </row>
    <row r="25" spans="4:12" hidden="1">
      <c r="F25" s="27"/>
      <c r="G25" s="27"/>
      <c r="H25" s="70"/>
      <c r="I25" s="70"/>
      <c r="J25" s="70"/>
      <c r="K25" s="70"/>
    </row>
    <row r="26" spans="4:12" hidden="1">
      <c r="F26" s="27"/>
      <c r="G26" s="27"/>
      <c r="H26" s="70"/>
      <c r="I26" s="70"/>
      <c r="J26" s="70"/>
      <c r="K26" s="70"/>
    </row>
    <row r="27" spans="4:12" hidden="1">
      <c r="F27" s="27"/>
      <c r="G27" s="27"/>
      <c r="H27" s="70"/>
      <c r="I27" s="70"/>
      <c r="J27" s="70"/>
      <c r="K27" s="70"/>
    </row>
    <row r="28" spans="4:12" hidden="1">
      <c r="F28" s="27"/>
      <c r="G28" s="27"/>
      <c r="H28" s="70"/>
      <c r="I28" s="70"/>
      <c r="J28" s="70"/>
      <c r="K28" s="70"/>
    </row>
    <row r="29" spans="4:12" hidden="1">
      <c r="F29" s="27"/>
      <c r="G29" s="27"/>
      <c r="H29" s="70"/>
      <c r="I29" s="70"/>
      <c r="J29" s="70"/>
      <c r="K29" s="70"/>
    </row>
    <row r="30" spans="4:12" hidden="1">
      <c r="F30" s="27"/>
      <c r="G30" s="27"/>
      <c r="H30" s="70"/>
      <c r="I30" s="70"/>
      <c r="J30" s="70"/>
      <c r="K30" s="70"/>
    </row>
    <row r="31" spans="4:12" hidden="1">
      <c r="F31" s="27"/>
      <c r="G31" s="27"/>
      <c r="H31" s="70"/>
      <c r="I31" s="70"/>
      <c r="J31" s="70"/>
      <c r="K31" s="70"/>
    </row>
    <row r="32" spans="4:12" hidden="1">
      <c r="F32" s="27"/>
      <c r="G32" s="27"/>
      <c r="H32" s="70"/>
      <c r="I32" s="70"/>
      <c r="J32" s="70"/>
      <c r="K32" s="70"/>
    </row>
    <row r="33" spans="6:7" hidden="1">
      <c r="F33" s="30"/>
      <c r="G33" s="30"/>
    </row>
    <row r="34" spans="6:7" hidden="1">
      <c r="F34" s="30"/>
      <c r="G34" s="30"/>
    </row>
    <row r="35" spans="6:7" hidden="1">
      <c r="F35" s="30"/>
      <c r="G35" s="30"/>
    </row>
    <row r="36" spans="6:7" hidden="1">
      <c r="F36" s="30"/>
      <c r="G36" s="30"/>
    </row>
  </sheetData>
  <sheetProtection algorithmName="SHA-512" hashValue="Ab8bioK51wobJARgjYgeek6Vq3eFmvYb+J9BfY36vf/kY9MvhXyXFczdTiNIdMADoBoGGulTd55kYaAEgBTf+Q==" saltValue="WE1RaMkpWhj+zCKLfu63kw==" spinCount="100000" sheet="1" objects="1" scenarios="1" insertRows="0"/>
  <mergeCells count="1">
    <mergeCell ref="D6:F6"/>
  </mergeCells>
  <conditionalFormatting sqref="F18">
    <cfRule type="cellIs" dxfId="28" priority="1" operator="lessThan">
      <formula>0</formula>
    </cfRule>
    <cfRule type="cellIs" dxfId="27" priority="2" operator="equal">
      <formula>0</formula>
    </cfRule>
    <cfRule type="cellIs" dxfId="26" priority="3" operator="greaterThan">
      <formula>0</formula>
    </cfRule>
  </conditionalFormatting>
  <dataValidations disablePrompts="1" count="2">
    <dataValidation type="list" showInputMessage="1" showErrorMessage="1" errorTitle="Forkert indtastning" error="Feltet skal være udfyldt med et tal fra 0-5. Feltet må ikke være blankt" sqref="F8:F11 F13:F14" xr:uid="{00000000-0002-0000-0200-000000000000}">
      <formula1>"0,1,2,3,4,5"</formula1>
    </dataValidation>
    <dataValidation type="list" allowBlank="1" showInputMessage="1" showErrorMessage="1" errorTitle="Forkert indtastning" error="Feltet skal udfyldes med et tal fra 0-5. Efterlad feltet blankt, hvis det ikke er relevant for projektet." sqref="F12" xr:uid="{00000000-0002-0000-0200-000001000000}">
      <formula1>"0,1,2,3,4,5"</formula1>
    </dataValidation>
  </dataValidations>
  <pageMargins left="0.7" right="0.7" top="0.75" bottom="0.75" header="0.3" footer="0.3"/>
  <ignoredErrors>
    <ignoredError sqref="D8:D14" numberStoredAsText="1"/>
    <ignoredError sqref="F15:F18" unlocked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workbookViewId="0">
      <selection activeCell="F9" sqref="F9"/>
    </sheetView>
  </sheetViews>
  <sheetFormatPr defaultColWidth="0" defaultRowHeight="15" zeroHeight="1"/>
  <cols>
    <col min="1" max="4" width="8.85546875" style="21" customWidth="1"/>
    <col min="5" max="5" width="68.42578125" style="21" customWidth="1"/>
    <col min="6" max="6" width="10.42578125" style="21" bestFit="1" customWidth="1"/>
    <col min="7" max="7" width="7" style="21" customWidth="1"/>
    <col min="8" max="9" width="10.42578125" style="21" bestFit="1" customWidth="1"/>
    <col min="10" max="10" width="8.85546875" style="21" customWidth="1"/>
    <col min="11" max="16384" width="8.85546875" style="21" hidden="1"/>
  </cols>
  <sheetData>
    <row r="1" spans="4:9"/>
    <row r="2" spans="4:9"/>
    <row r="3" spans="4:9"/>
    <row r="4" spans="4:9"/>
    <row r="5" spans="4:9"/>
    <row r="6" spans="4:9">
      <c r="D6" s="135" t="s">
        <v>81</v>
      </c>
      <c r="E6" s="135"/>
      <c r="F6" s="135"/>
      <c r="G6" s="69"/>
      <c r="H6" s="69"/>
      <c r="I6" s="69"/>
    </row>
    <row r="7" spans="4:9">
      <c r="D7" s="28" t="s">
        <v>56</v>
      </c>
      <c r="E7" s="28" t="s">
        <v>57</v>
      </c>
      <c r="F7" s="28" t="s">
        <v>58</v>
      </c>
      <c r="G7" s="30"/>
      <c r="H7" s="28" t="s">
        <v>59</v>
      </c>
      <c r="I7" s="32">
        <f>COUNT(F8:F9)*5</f>
        <v>10</v>
      </c>
    </row>
    <row r="8" spans="4:9">
      <c r="D8" s="25" t="s">
        <v>82</v>
      </c>
      <c r="E8" s="26" t="s">
        <v>83</v>
      </c>
      <c r="F8" s="17">
        <v>0</v>
      </c>
      <c r="G8" s="27" t="s">
        <v>62</v>
      </c>
      <c r="H8" s="28" t="s">
        <v>63</v>
      </c>
      <c r="I8" s="71">
        <f>'Oversigt og vægtning af kriteri'!E7/100</f>
        <v>0.11</v>
      </c>
    </row>
    <row r="9" spans="4:9">
      <c r="D9" s="25" t="s">
        <v>84</v>
      </c>
      <c r="E9" s="26" t="s">
        <v>85</v>
      </c>
      <c r="F9" s="17">
        <v>0</v>
      </c>
      <c r="G9" s="27" t="s">
        <v>62</v>
      </c>
      <c r="H9" s="27"/>
      <c r="I9" s="27"/>
    </row>
    <row r="10" spans="4:9">
      <c r="D10" s="25"/>
      <c r="E10" s="26" t="s">
        <v>76</v>
      </c>
      <c r="F10" s="25">
        <f>SUM(F8:F9)</f>
        <v>0</v>
      </c>
      <c r="G10" s="27"/>
      <c r="H10" s="27"/>
      <c r="I10" s="27"/>
    </row>
    <row r="11" spans="4:9">
      <c r="D11" s="25"/>
      <c r="E11" s="26" t="s">
        <v>77</v>
      </c>
      <c r="F11" s="62">
        <f>F10/I7</f>
        <v>0</v>
      </c>
      <c r="G11" s="30"/>
      <c r="H11" s="30"/>
      <c r="I11" s="30"/>
    </row>
    <row r="12" spans="4:9">
      <c r="D12" s="25"/>
      <c r="E12" s="26" t="s">
        <v>78</v>
      </c>
      <c r="F12" s="35">
        <f>'Oversigt og vægtning af kriteri'!G7/100</f>
        <v>0.1</v>
      </c>
      <c r="G12" s="72" t="s">
        <v>86</v>
      </c>
      <c r="H12" s="27"/>
      <c r="I12" s="27"/>
    </row>
    <row r="13" spans="4:9">
      <c r="D13" s="25"/>
      <c r="E13" s="36" t="s">
        <v>79</v>
      </c>
      <c r="F13" s="73">
        <f>(F11-F12)*100</f>
        <v>-10</v>
      </c>
      <c r="G13" s="27"/>
      <c r="H13" s="27"/>
      <c r="I13" s="27"/>
    </row>
    <row r="14" spans="4:9">
      <c r="D14" s="21" t="s">
        <v>80</v>
      </c>
      <c r="E14" s="30"/>
      <c r="F14" s="30"/>
      <c r="G14" s="30"/>
      <c r="H14" s="30"/>
      <c r="I14" s="30"/>
    </row>
    <row r="15" spans="4:9">
      <c r="E15" s="30"/>
      <c r="F15" s="30"/>
      <c r="G15" s="30"/>
      <c r="H15" s="30"/>
      <c r="I15" s="30"/>
    </row>
    <row r="16" spans="4:9" hidden="1">
      <c r="E16" s="30"/>
      <c r="F16" s="30"/>
      <c r="G16" s="30"/>
      <c r="H16" s="30"/>
      <c r="I16" s="30"/>
    </row>
    <row r="20" spans="10:10" hidden="1">
      <c r="J20" s="30"/>
    </row>
  </sheetData>
  <sheetProtection algorithmName="SHA-512" hashValue="MNdXqXEWcGlxmoYGu0/0716tJk7U1vT4LpVd/g9FD2l6JCVdxhpkLcIE8EyTuMgcI0c8tjRjKX4hno41d91dcw==" saltValue="3P8kXYHrKv3f/jiEEZSEJg==" spinCount="100000" sheet="1" objects="1" scenarios="1" insertRows="0"/>
  <mergeCells count="1">
    <mergeCell ref="D6:F6"/>
  </mergeCells>
  <conditionalFormatting sqref="F13">
    <cfRule type="cellIs" dxfId="25" priority="1" operator="equal">
      <formula>0</formula>
    </cfRule>
    <cfRule type="cellIs" dxfId="24" priority="2" operator="lessThan">
      <formula>0</formula>
    </cfRule>
    <cfRule type="cellIs" dxfId="23" priority="3" operator="greaterThan">
      <formula>0</formula>
    </cfRule>
  </conditionalFormatting>
  <dataValidations disablePrompts="1" count="1">
    <dataValidation type="list" showInputMessage="1" showErrorMessage="1" errorTitle="Forkert indtastning" error="Feltet skal være udfyldt med et tal fra 0-5. Feltet må ikke være blankt" sqref="F8:F9" xr:uid="{00000000-0002-0000-0300-000000000000}">
      <formula1>"0,1,2,3,4,5"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I17"/>
  <sheetViews>
    <sheetView workbookViewId="0">
      <selection activeCell="I13" sqref="I13"/>
    </sheetView>
  </sheetViews>
  <sheetFormatPr defaultColWidth="0" defaultRowHeight="15" zeroHeight="1"/>
  <cols>
    <col min="1" max="4" width="8.85546875" style="21" customWidth="1"/>
    <col min="5" max="5" width="70" style="21" customWidth="1"/>
    <col min="6" max="9" width="10.42578125" style="21" bestFit="1" customWidth="1"/>
    <col min="10" max="10" width="8.85546875" style="21" customWidth="1"/>
    <col min="11" max="16384" width="0" style="21" hidden="1"/>
  </cols>
  <sheetData>
    <row r="1" spans="4:9"/>
    <row r="2" spans="4:9"/>
    <row r="3" spans="4:9"/>
    <row r="4" spans="4:9"/>
    <row r="5" spans="4:9"/>
    <row r="6" spans="4:9">
      <c r="D6" s="136" t="s">
        <v>87</v>
      </c>
      <c r="E6" s="136"/>
      <c r="F6" s="136"/>
      <c r="G6" s="20"/>
      <c r="H6" s="20"/>
      <c r="I6" s="20"/>
    </row>
    <row r="7" spans="4:9">
      <c r="D7" s="22" t="s">
        <v>56</v>
      </c>
      <c r="E7" s="22" t="s">
        <v>57</v>
      </c>
      <c r="F7" s="22" t="s">
        <v>58</v>
      </c>
      <c r="G7" s="23"/>
      <c r="H7" s="22" t="s">
        <v>59</v>
      </c>
      <c r="I7" s="24">
        <f>COUNT(F8:F9)*5</f>
        <v>10</v>
      </c>
    </row>
    <row r="8" spans="4:9" s="30" customFormat="1" ht="15" customHeight="1">
      <c r="D8" s="25" t="s">
        <v>88</v>
      </c>
      <c r="E8" s="26" t="s">
        <v>89</v>
      </c>
      <c r="F8" s="17">
        <v>0</v>
      </c>
      <c r="G8" s="27" t="s">
        <v>62</v>
      </c>
      <c r="H8" s="28" t="s">
        <v>63</v>
      </c>
      <c r="I8" s="29">
        <f>'Oversigt og vægtning af kriteri'!E8/100</f>
        <v>0.1</v>
      </c>
    </row>
    <row r="9" spans="4:9">
      <c r="D9" s="25" t="s">
        <v>90</v>
      </c>
      <c r="E9" s="21" t="s">
        <v>91</v>
      </c>
      <c r="F9" s="18">
        <v>0</v>
      </c>
      <c r="G9" s="31" t="s">
        <v>62</v>
      </c>
      <c r="H9" s="31"/>
      <c r="I9" s="31"/>
    </row>
    <row r="10" spans="4:9">
      <c r="D10" s="32"/>
      <c r="E10" s="26" t="s">
        <v>76</v>
      </c>
      <c r="F10" s="33">
        <f>SUM(F8:F9)</f>
        <v>0</v>
      </c>
      <c r="G10" s="31"/>
      <c r="H10" s="31"/>
      <c r="I10" s="31"/>
    </row>
    <row r="11" spans="4:9">
      <c r="D11" s="32"/>
      <c r="E11" s="26" t="s">
        <v>77</v>
      </c>
      <c r="F11" s="34">
        <f>F10/I7</f>
        <v>0</v>
      </c>
    </row>
    <row r="12" spans="4:9">
      <c r="D12" s="32"/>
      <c r="E12" s="26" t="s">
        <v>78</v>
      </c>
      <c r="F12" s="35">
        <f>'Oversigt og vægtning af kriteri'!G8/100</f>
        <v>0.1</v>
      </c>
      <c r="G12" s="31"/>
      <c r="H12" s="31"/>
      <c r="I12" s="31"/>
    </row>
    <row r="13" spans="4:9">
      <c r="D13" s="32"/>
      <c r="E13" s="36" t="s">
        <v>79</v>
      </c>
      <c r="F13" s="37">
        <f>(F11-F12)*100</f>
        <v>-10</v>
      </c>
      <c r="G13" s="31"/>
      <c r="H13" s="31"/>
      <c r="I13" s="31"/>
    </row>
    <row r="14" spans="4:9">
      <c r="D14" s="21" t="s">
        <v>80</v>
      </c>
    </row>
    <row r="15" spans="4:9"/>
    <row r="16" spans="4:9"/>
    <row r="17"/>
  </sheetData>
  <sheetProtection algorithmName="SHA-512" hashValue="+uy8Ipb2F/JolSGNzmCGDUhWxcbYsPNkX0UkOFEUKlnYZicjIczu+isSfOnwv01k7I/MELtoQg341Qlkm7+67A==" saltValue="MVawBsrXSFOoPjUxsEqAXg==" spinCount="100000" sheet="1" objects="1" scenarios="1" insertRows="0"/>
  <mergeCells count="1">
    <mergeCell ref="D6:F6"/>
  </mergeCells>
  <conditionalFormatting sqref="F13">
    <cfRule type="cellIs" dxfId="22" priority="1" operator="lessThan">
      <formula>0</formula>
    </cfRule>
    <cfRule type="cellIs" dxfId="21" priority="2" operator="equal">
      <formula>0</formula>
    </cfRule>
    <cfRule type="cellIs" dxfId="20" priority="3" operator="greaterThan">
      <formula>0</formula>
    </cfRule>
  </conditionalFormatting>
  <dataValidations count="1">
    <dataValidation type="list" showInputMessage="1" showErrorMessage="1" errorTitle="Forkert indtastning" error="Feltet skal være udfyldt med et tal fra 0-5. Feltet må ikke være blankt" sqref="F8:F9" xr:uid="{00000000-0002-0000-0400-000000000000}">
      <formula1>"0,1,2,3,4,5"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7"/>
  <sheetViews>
    <sheetView workbookViewId="0">
      <selection activeCell="H16" sqref="H16"/>
    </sheetView>
  </sheetViews>
  <sheetFormatPr defaultColWidth="0" defaultRowHeight="15" zeroHeight="1"/>
  <cols>
    <col min="1" max="4" width="8.85546875" style="21" customWidth="1"/>
    <col min="5" max="5" width="75.42578125" style="21" bestFit="1" customWidth="1"/>
    <col min="6" max="6" width="10.42578125" style="21" bestFit="1" customWidth="1"/>
    <col min="7" max="7" width="7.85546875" style="21" customWidth="1"/>
    <col min="8" max="8" width="10.42578125" style="21" bestFit="1" customWidth="1"/>
    <col min="9" max="9" width="8.85546875" style="21" customWidth="1"/>
    <col min="10" max="10" width="10.42578125" style="21" bestFit="1" customWidth="1"/>
    <col min="11" max="13" width="0" style="21" hidden="1" customWidth="1"/>
    <col min="14" max="16384" width="8.85546875" style="21" hidden="1"/>
  </cols>
  <sheetData>
    <row r="1" spans="1:13"/>
    <row r="2" spans="1:13"/>
    <row r="3" spans="1:13">
      <c r="E3" s="75"/>
    </row>
    <row r="4" spans="1:13">
      <c r="E4" s="75"/>
    </row>
    <row r="5" spans="1:13"/>
    <row r="6" spans="1:13">
      <c r="A6" s="30"/>
      <c r="B6" s="30"/>
      <c r="C6" s="30"/>
      <c r="D6" s="135" t="s">
        <v>31</v>
      </c>
      <c r="E6" s="135"/>
      <c r="F6" s="135"/>
      <c r="G6" s="69"/>
      <c r="H6" s="69"/>
      <c r="I6" s="69"/>
      <c r="J6" s="30"/>
      <c r="K6" s="30"/>
      <c r="L6" s="30"/>
      <c r="M6" s="30"/>
    </row>
    <row r="7" spans="1:13">
      <c r="A7" s="30"/>
      <c r="B7" s="30"/>
      <c r="C7" s="30"/>
      <c r="D7" s="28" t="s">
        <v>56</v>
      </c>
      <c r="E7" s="28" t="s">
        <v>57</v>
      </c>
      <c r="F7" s="28" t="s">
        <v>58</v>
      </c>
      <c r="G7" s="30"/>
      <c r="H7" s="28" t="s">
        <v>59</v>
      </c>
      <c r="I7" s="32">
        <f>COUNT(F8:F11)*5</f>
        <v>20</v>
      </c>
      <c r="J7" s="30"/>
      <c r="K7" s="30"/>
      <c r="L7" s="30"/>
      <c r="M7" s="30"/>
    </row>
    <row r="8" spans="1:13">
      <c r="A8" s="76"/>
      <c r="B8" s="30"/>
      <c r="C8" s="30"/>
      <c r="D8" s="25" t="s">
        <v>92</v>
      </c>
      <c r="E8" s="77" t="s">
        <v>93</v>
      </c>
      <c r="F8" s="17">
        <v>0</v>
      </c>
      <c r="G8" s="78"/>
      <c r="H8" s="28" t="s">
        <v>63</v>
      </c>
      <c r="I8" s="71">
        <f>'Oversigt og vægtning af kriteri'!E9/100</f>
        <v>0.1</v>
      </c>
      <c r="J8" s="30"/>
      <c r="K8" s="30"/>
      <c r="L8" s="30"/>
      <c r="M8" s="30"/>
    </row>
    <row r="9" spans="1:13">
      <c r="A9" s="76"/>
      <c r="B9" s="30"/>
      <c r="C9" s="30"/>
      <c r="D9" s="79" t="s">
        <v>94</v>
      </c>
      <c r="E9" s="77" t="s">
        <v>95</v>
      </c>
      <c r="F9" s="74">
        <v>0</v>
      </c>
      <c r="G9" s="80" t="s">
        <v>62</v>
      </c>
      <c r="H9" s="81"/>
      <c r="I9" s="82"/>
      <c r="J9" s="30"/>
      <c r="K9" s="30"/>
      <c r="L9" s="30"/>
      <c r="M9" s="30"/>
    </row>
    <row r="10" spans="1:13">
      <c r="A10" s="76"/>
      <c r="B10" s="30"/>
      <c r="C10" s="30"/>
      <c r="D10" s="25" t="s">
        <v>94</v>
      </c>
      <c r="E10" s="48" t="s">
        <v>96</v>
      </c>
      <c r="F10" s="17">
        <v>0</v>
      </c>
      <c r="G10" s="80" t="s">
        <v>62</v>
      </c>
      <c r="H10" s="27"/>
      <c r="I10" s="27"/>
      <c r="J10" s="30"/>
      <c r="K10" s="30"/>
      <c r="L10" s="30"/>
      <c r="M10" s="30"/>
    </row>
    <row r="11" spans="1:13">
      <c r="A11" s="30"/>
      <c r="B11" s="30"/>
      <c r="C11" s="30"/>
      <c r="D11" s="25" t="s">
        <v>97</v>
      </c>
      <c r="E11" s="77" t="s">
        <v>98</v>
      </c>
      <c r="F11" s="17">
        <v>0</v>
      </c>
      <c r="G11" s="27" t="s">
        <v>62</v>
      </c>
      <c r="H11" s="27"/>
      <c r="I11" s="27"/>
      <c r="J11" s="30"/>
      <c r="K11" s="30"/>
      <c r="M11" s="30"/>
    </row>
    <row r="12" spans="1:13">
      <c r="A12" s="30"/>
      <c r="B12" s="30"/>
      <c r="C12" s="30"/>
      <c r="D12" s="32"/>
      <c r="E12" s="26" t="s">
        <v>76</v>
      </c>
      <c r="F12" s="83">
        <f>SUM(F8:F11)</f>
        <v>0</v>
      </c>
      <c r="G12" s="27"/>
      <c r="H12" s="27"/>
      <c r="I12" s="27"/>
      <c r="J12" s="30"/>
      <c r="K12" s="30"/>
      <c r="L12" s="30"/>
      <c r="M12" s="30"/>
    </row>
    <row r="13" spans="1:13" ht="15.75">
      <c r="A13" s="30"/>
      <c r="B13" s="30"/>
      <c r="C13" s="30"/>
      <c r="D13" s="32"/>
      <c r="E13" s="26" t="s">
        <v>77</v>
      </c>
      <c r="F13" s="62">
        <f>F12/I7</f>
        <v>0</v>
      </c>
      <c r="G13" s="30"/>
      <c r="H13" s="30"/>
      <c r="I13" s="30"/>
      <c r="J13" s="84"/>
      <c r="K13" s="30"/>
      <c r="L13" s="30"/>
      <c r="M13" s="30"/>
    </row>
    <row r="14" spans="1:13">
      <c r="A14" s="30"/>
      <c r="B14" s="30"/>
      <c r="C14" s="30"/>
      <c r="D14" s="32"/>
      <c r="E14" s="26" t="s">
        <v>78</v>
      </c>
      <c r="F14" s="35">
        <f>'Oversigt og vægtning af kriteri'!G9/100</f>
        <v>0.1</v>
      </c>
      <c r="G14" s="27"/>
      <c r="H14" s="27"/>
      <c r="I14" s="27"/>
      <c r="J14" s="30"/>
      <c r="K14" s="30"/>
      <c r="L14" s="30"/>
      <c r="M14" s="30"/>
    </row>
    <row r="15" spans="1:13">
      <c r="A15" s="30"/>
      <c r="B15" s="30"/>
      <c r="C15" s="30"/>
      <c r="D15" s="32"/>
      <c r="E15" s="36" t="s">
        <v>79</v>
      </c>
      <c r="F15" s="63">
        <f>(F13-F14)*100</f>
        <v>-10</v>
      </c>
      <c r="G15" s="27"/>
      <c r="H15" s="27"/>
      <c r="I15" s="27"/>
      <c r="J15" s="30"/>
      <c r="K15" s="30"/>
      <c r="L15" s="30"/>
      <c r="M15" s="30"/>
    </row>
    <row r="16" spans="1:13" ht="15.75">
      <c r="A16" s="30"/>
      <c r="B16" s="30"/>
      <c r="C16" s="30"/>
      <c r="D16" s="21" t="s">
        <v>80</v>
      </c>
      <c r="E16" s="30"/>
      <c r="F16" s="30"/>
      <c r="G16" s="30"/>
      <c r="H16" s="30"/>
      <c r="I16" s="30"/>
      <c r="J16" s="85"/>
      <c r="K16" s="30"/>
      <c r="L16" s="30"/>
      <c r="M16" s="30"/>
    </row>
    <row r="17" spans="12:12" ht="15.75">
      <c r="L17" s="86"/>
    </row>
  </sheetData>
  <sheetProtection algorithmName="SHA-512" hashValue="V5eeKsSGT130RN861Jm2DOnDmoLTEP1c5DQofg9NDVysVHqVKSZ4R8NYSEA7vj/rOAb80HJSCOwjDRmMrpMpDw==" saltValue="WVjJYzqPqaJcC9iZFFvITg==" spinCount="100000" sheet="1" objects="1" scenarios="1" insertRows="0"/>
  <mergeCells count="1">
    <mergeCell ref="D6:F6"/>
  </mergeCells>
  <conditionalFormatting sqref="F15">
    <cfRule type="cellIs" dxfId="19" priority="1" operator="lessThan">
      <formula>0</formula>
    </cfRule>
    <cfRule type="cellIs" dxfId="18" priority="2" operator="equal">
      <formula>0</formula>
    </cfRule>
    <cfRule type="cellIs" dxfId="17" priority="3" operator="greaterThan">
      <formula>0</formula>
    </cfRule>
  </conditionalFormatting>
  <dataValidations count="2">
    <dataValidation type="list" showInputMessage="1" showErrorMessage="1" errorTitle="Forkert indtastning" error="Feltet skal være udfyldt med et tal fra 0-5. Feltet må ikke være blankt" sqref="F9:F11" xr:uid="{00000000-0002-0000-0500-000000000000}">
      <formula1>"0,1,2,3,4,5"</formula1>
    </dataValidation>
    <dataValidation type="list" allowBlank="1" showInputMessage="1" showErrorMessage="1" errorTitle="Forkert indtastning" error="Feltet udfyldes med et tal fra 0-5. Efterlad feltet blankt, hvis det ikke er relevant for projektet." sqref="F8" xr:uid="{00000000-0002-0000-0500-000001000000}">
      <formula1>"0,1,2,3,4,5"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6:Q18"/>
  <sheetViews>
    <sheetView workbookViewId="0">
      <selection activeCell="F12" sqref="F12"/>
    </sheetView>
  </sheetViews>
  <sheetFormatPr defaultColWidth="8.85546875" defaultRowHeight="15"/>
  <cols>
    <col min="1" max="4" width="8.85546875" style="21"/>
    <col min="5" max="5" width="71.85546875" style="21" bestFit="1" customWidth="1"/>
    <col min="6" max="6" width="10.42578125" style="21" bestFit="1" customWidth="1"/>
    <col min="7" max="7" width="7.42578125" style="21" customWidth="1"/>
    <col min="8" max="8" width="10.42578125" style="21" bestFit="1" customWidth="1"/>
    <col min="9" max="9" width="8.85546875" style="21"/>
    <col min="10" max="10" width="10.42578125" style="21" bestFit="1" customWidth="1"/>
    <col min="11" max="16384" width="8.85546875" style="21"/>
  </cols>
  <sheetData>
    <row r="6" spans="2:17">
      <c r="B6" s="30"/>
      <c r="C6" s="30"/>
      <c r="D6" s="135" t="s">
        <v>32</v>
      </c>
      <c r="E6" s="135"/>
      <c r="F6" s="135"/>
      <c r="G6" s="69"/>
      <c r="H6" s="69"/>
      <c r="I6" s="69"/>
      <c r="J6" s="30"/>
      <c r="K6" s="30"/>
      <c r="L6" s="30"/>
      <c r="M6" s="30"/>
      <c r="N6" s="30"/>
      <c r="O6" s="30"/>
      <c r="P6" s="30"/>
      <c r="Q6" s="30"/>
    </row>
    <row r="7" spans="2:17">
      <c r="B7" s="30"/>
      <c r="C7" s="30"/>
      <c r="D7" s="28" t="s">
        <v>56</v>
      </c>
      <c r="E7" s="28" t="s">
        <v>57</v>
      </c>
      <c r="F7" s="28" t="s">
        <v>58</v>
      </c>
      <c r="G7" s="30"/>
      <c r="H7" s="28" t="s">
        <v>59</v>
      </c>
      <c r="I7" s="32">
        <f>COUNT(F8:F12)*5</f>
        <v>25</v>
      </c>
      <c r="J7" s="30"/>
      <c r="K7" s="30"/>
      <c r="L7" s="30"/>
      <c r="M7" s="30"/>
      <c r="N7" s="30"/>
      <c r="O7" s="30"/>
      <c r="P7" s="30"/>
      <c r="Q7" s="30"/>
    </row>
    <row r="8" spans="2:17">
      <c r="B8" s="30"/>
      <c r="C8" s="30"/>
      <c r="D8" s="25" t="s">
        <v>99</v>
      </c>
      <c r="E8" s="87" t="s">
        <v>100</v>
      </c>
      <c r="F8" s="17">
        <v>0</v>
      </c>
      <c r="G8" s="27" t="s">
        <v>62</v>
      </c>
      <c r="H8" s="28" t="s">
        <v>63</v>
      </c>
      <c r="I8" s="71">
        <f>'Oversigt og vægtning af kriteri'!E10/100</f>
        <v>0.11</v>
      </c>
      <c r="J8" s="30"/>
      <c r="K8" s="30"/>
      <c r="L8" s="30"/>
      <c r="M8" s="30"/>
      <c r="N8" s="30"/>
      <c r="O8" s="30"/>
      <c r="P8" s="30"/>
      <c r="Q8" s="30"/>
    </row>
    <row r="9" spans="2:17">
      <c r="B9" s="30"/>
      <c r="C9" s="30"/>
      <c r="D9" s="25" t="s">
        <v>101</v>
      </c>
      <c r="E9" s="87" t="s">
        <v>102</v>
      </c>
      <c r="F9" s="17">
        <v>0</v>
      </c>
      <c r="G9" s="27" t="s">
        <v>62</v>
      </c>
      <c r="H9" s="27"/>
      <c r="I9" s="27"/>
      <c r="J9" s="30"/>
      <c r="K9" s="30"/>
      <c r="L9" s="30"/>
      <c r="M9" s="30"/>
      <c r="N9" s="30"/>
      <c r="O9" s="30"/>
      <c r="P9" s="30"/>
      <c r="Q9" s="30"/>
    </row>
    <row r="10" spans="2:17">
      <c r="B10" s="30"/>
      <c r="C10" s="30"/>
      <c r="D10" s="25" t="s">
        <v>103</v>
      </c>
      <c r="E10" s="87" t="s">
        <v>104</v>
      </c>
      <c r="F10" s="17">
        <v>0</v>
      </c>
      <c r="G10" s="27" t="s">
        <v>62</v>
      </c>
      <c r="H10" s="27"/>
      <c r="I10" s="27"/>
      <c r="J10" s="30"/>
      <c r="K10" s="30"/>
      <c r="L10" s="30"/>
      <c r="M10" s="30"/>
      <c r="N10" s="30"/>
      <c r="O10" s="30"/>
      <c r="P10" s="30"/>
      <c r="Q10" s="30"/>
    </row>
    <row r="11" spans="2:17" ht="16.5" customHeight="1">
      <c r="B11" s="30"/>
      <c r="C11" s="30"/>
      <c r="D11" s="25" t="s">
        <v>105</v>
      </c>
      <c r="E11" s="87" t="s">
        <v>106</v>
      </c>
      <c r="F11" s="17">
        <v>0</v>
      </c>
      <c r="G11" s="27" t="s">
        <v>62</v>
      </c>
      <c r="H11" s="27"/>
      <c r="I11" s="27"/>
      <c r="J11" s="30"/>
      <c r="K11" s="30"/>
      <c r="L11" s="30"/>
      <c r="M11" s="30"/>
      <c r="N11" s="30"/>
      <c r="O11" s="30"/>
      <c r="P11" s="30"/>
      <c r="Q11" s="30"/>
    </row>
    <row r="12" spans="2:17" ht="30">
      <c r="B12" s="30"/>
      <c r="C12" s="30"/>
      <c r="D12" s="25" t="s">
        <v>107</v>
      </c>
      <c r="E12" s="88" t="s">
        <v>108</v>
      </c>
      <c r="F12" s="17">
        <v>0</v>
      </c>
      <c r="G12" s="27" t="s">
        <v>62</v>
      </c>
      <c r="H12" s="27"/>
      <c r="I12" s="27"/>
      <c r="J12" s="30"/>
      <c r="K12" s="30"/>
      <c r="L12" s="30"/>
      <c r="M12" s="30"/>
      <c r="N12" s="30"/>
      <c r="O12" s="30"/>
      <c r="P12" s="30"/>
      <c r="Q12" s="30"/>
    </row>
    <row r="13" spans="2:17">
      <c r="B13" s="30"/>
      <c r="C13" s="30"/>
      <c r="D13" s="32"/>
      <c r="E13" s="26" t="s">
        <v>76</v>
      </c>
      <c r="F13" s="83">
        <f>SUM(F8:F12)</f>
        <v>0</v>
      </c>
      <c r="G13" s="27"/>
      <c r="H13" s="27"/>
      <c r="I13" s="27"/>
      <c r="J13" s="30"/>
      <c r="K13" s="30"/>
      <c r="L13" s="30"/>
      <c r="M13" s="30"/>
      <c r="N13" s="30"/>
      <c r="O13" s="30"/>
      <c r="P13" s="30"/>
      <c r="Q13" s="30"/>
    </row>
    <row r="14" spans="2:17">
      <c r="D14" s="32"/>
      <c r="E14" s="26" t="s">
        <v>77</v>
      </c>
      <c r="F14" s="62">
        <f>F13/I7</f>
        <v>0</v>
      </c>
    </row>
    <row r="15" spans="2:17">
      <c r="B15" s="30"/>
      <c r="C15" s="30"/>
      <c r="D15" s="32"/>
      <c r="E15" s="89" t="s">
        <v>78</v>
      </c>
      <c r="F15" s="35">
        <f>'Oversigt og vægtning af kriteri'!G10/100</f>
        <v>0.1</v>
      </c>
      <c r="G15" s="27"/>
      <c r="H15" s="27"/>
      <c r="I15" s="27"/>
      <c r="J15" s="30"/>
      <c r="K15" s="30"/>
      <c r="L15" s="30"/>
      <c r="M15" s="30"/>
      <c r="N15" s="30"/>
      <c r="O15" s="30"/>
      <c r="P15" s="30"/>
      <c r="Q15" s="30"/>
    </row>
    <row r="16" spans="2:17">
      <c r="D16" s="32"/>
      <c r="E16" s="36" t="s">
        <v>79</v>
      </c>
      <c r="F16" s="90">
        <f>(F14-F15)*100</f>
        <v>-10</v>
      </c>
      <c r="H16" s="27"/>
      <c r="I16" s="27"/>
      <c r="J16" s="27"/>
      <c r="K16" s="27"/>
    </row>
    <row r="17" spans="4:7">
      <c r="D17" s="21" t="s">
        <v>80</v>
      </c>
    </row>
    <row r="18" spans="4:7">
      <c r="G18" s="91"/>
    </row>
  </sheetData>
  <sheetProtection algorithmName="SHA-512" hashValue="PofaQ+tTK7ke6R/Nn74GHMDE2a/6AiqGYKGZJDvSJwChfTVMsU2I0bGj80zGwwZhQJbphqvB7tIaGDDd38V0rg==" saltValue="GpQacU1Utd2+rrp2SH6j0A==" spinCount="100000" sheet="1" objects="1" scenarios="1" insertRows="0"/>
  <mergeCells count="1">
    <mergeCell ref="D6:F6"/>
  </mergeCells>
  <conditionalFormatting sqref="F16">
    <cfRule type="cellIs" dxfId="16" priority="1" operator="lessThan">
      <formula>0</formula>
    </cfRule>
    <cfRule type="cellIs" dxfId="15" priority="2" operator="equal">
      <formula>0</formula>
    </cfRule>
    <cfRule type="cellIs" dxfId="14" priority="3" operator="greaterThan">
      <formula>0</formula>
    </cfRule>
  </conditionalFormatting>
  <dataValidations count="1">
    <dataValidation type="list" showInputMessage="1" showErrorMessage="1" errorTitle="Forkert indtastning" error="Feltet skal være udfyldt med et tal fra 0-5. Feltet må ikke være blankt" sqref="F8:F12" xr:uid="{00000000-0002-0000-0600-000000000000}">
      <formula1>"0,1,2,3,4,5"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
  <sheetViews>
    <sheetView workbookViewId="0">
      <selection activeCell="F8" sqref="F8:F9"/>
    </sheetView>
  </sheetViews>
  <sheetFormatPr defaultColWidth="0" defaultRowHeight="15" zeroHeight="1"/>
  <cols>
    <col min="1" max="4" width="8.85546875" style="21" customWidth="1"/>
    <col min="5" max="5" width="82.42578125" style="21" customWidth="1"/>
    <col min="6" max="6" width="12.42578125" style="21" bestFit="1" customWidth="1"/>
    <col min="7" max="7" width="12" style="21" bestFit="1" customWidth="1"/>
    <col min="8" max="8" width="10.28515625" style="21" customWidth="1"/>
    <col min="9" max="9" width="10.42578125" style="21" bestFit="1" customWidth="1"/>
    <col min="10" max="10" width="8.85546875" style="21" customWidth="1"/>
    <col min="11" max="13" width="0" style="21" hidden="1" customWidth="1"/>
    <col min="14" max="16384" width="8.85546875" style="21" hidden="1"/>
  </cols>
  <sheetData>
    <row r="1" spans="4:13"/>
    <row r="2" spans="4:13"/>
    <row r="3" spans="4:13"/>
    <row r="4" spans="4:13"/>
    <row r="5" spans="4:13"/>
    <row r="6" spans="4:13">
      <c r="D6" s="135" t="s">
        <v>33</v>
      </c>
      <c r="E6" s="135"/>
      <c r="F6" s="135"/>
      <c r="G6" s="92"/>
      <c r="H6" s="92"/>
      <c r="I6" s="92"/>
      <c r="J6" s="92"/>
      <c r="K6" s="30"/>
      <c r="L6" s="30"/>
      <c r="M6" s="30"/>
    </row>
    <row r="7" spans="4:13">
      <c r="D7" s="28" t="s">
        <v>56</v>
      </c>
      <c r="E7" s="28" t="s">
        <v>57</v>
      </c>
      <c r="F7" s="28" t="s">
        <v>58</v>
      </c>
      <c r="G7" s="30"/>
      <c r="H7" s="28" t="s">
        <v>59</v>
      </c>
      <c r="I7" s="32">
        <f>COUNT(F8:F9)*5</f>
        <v>10</v>
      </c>
      <c r="J7" s="30"/>
    </row>
    <row r="8" spans="4:13">
      <c r="D8" s="25" t="s">
        <v>109</v>
      </c>
      <c r="E8" s="47" t="s">
        <v>110</v>
      </c>
      <c r="F8" s="17">
        <v>0</v>
      </c>
      <c r="G8" s="30" t="s">
        <v>62</v>
      </c>
      <c r="H8" s="28" t="s">
        <v>63</v>
      </c>
      <c r="I8" s="93">
        <f>'Oversigt og vægtning af kriteri'!E11/100</f>
        <v>0.08</v>
      </c>
      <c r="J8" s="30"/>
      <c r="K8" s="30"/>
      <c r="L8" s="30"/>
    </row>
    <row r="9" spans="4:13">
      <c r="D9" s="25" t="s">
        <v>111</v>
      </c>
      <c r="E9" s="47" t="s">
        <v>112</v>
      </c>
      <c r="F9" s="17">
        <v>0</v>
      </c>
      <c r="G9" s="30" t="s">
        <v>62</v>
      </c>
      <c r="I9" s="30"/>
      <c r="J9" s="30"/>
      <c r="K9" s="30"/>
      <c r="L9" s="30"/>
    </row>
    <row r="10" spans="4:13">
      <c r="D10" s="32"/>
      <c r="E10" s="25" t="s">
        <v>76</v>
      </c>
      <c r="F10" s="25">
        <f>SUM(F8:F9)</f>
        <v>0</v>
      </c>
      <c r="G10" s="30"/>
      <c r="H10" s="30"/>
      <c r="I10" s="30"/>
      <c r="J10" s="30"/>
      <c r="K10" s="30"/>
      <c r="L10" s="30"/>
    </row>
    <row r="11" spans="4:13">
      <c r="D11" s="32"/>
      <c r="E11" s="25" t="s">
        <v>77</v>
      </c>
      <c r="F11" s="62">
        <f>F10/I7</f>
        <v>0</v>
      </c>
      <c r="G11" s="27"/>
      <c r="H11" s="27"/>
      <c r="I11" s="27"/>
      <c r="J11" s="30"/>
      <c r="K11" s="30"/>
      <c r="L11" s="30"/>
    </row>
    <row r="12" spans="4:13">
      <c r="D12" s="32"/>
      <c r="E12" s="25" t="s">
        <v>78</v>
      </c>
      <c r="F12" s="35">
        <f>'Oversigt og vægtning af kriteri'!G11/100</f>
        <v>0.1</v>
      </c>
      <c r="G12" s="27"/>
      <c r="H12" s="27"/>
      <c r="I12" s="27"/>
      <c r="J12" s="30"/>
      <c r="K12" s="30"/>
      <c r="L12" s="30"/>
    </row>
    <row r="13" spans="4:13">
      <c r="D13" s="32"/>
      <c r="E13" s="36" t="s">
        <v>79</v>
      </c>
      <c r="F13" s="63">
        <f>(F11-F12)*100</f>
        <v>-10</v>
      </c>
      <c r="G13" s="27"/>
      <c r="H13" s="27"/>
      <c r="I13" s="27"/>
      <c r="J13" s="30"/>
      <c r="K13" s="30"/>
      <c r="L13" s="30"/>
    </row>
    <row r="14" spans="4:13">
      <c r="D14" s="21" t="s">
        <v>80</v>
      </c>
    </row>
    <row r="15" spans="4:13"/>
  </sheetData>
  <sheetProtection algorithmName="SHA-512" hashValue="dV2V3o/n5zRnSx8GCIww+iOAg412nL01ghip8ExJIVIAyryUFHeNykO9CkV+YKvWxvPinuKD2llCvDSctP2Y2A==" saltValue="2lxDnfVv0fPyHlg+N8Do0A==" spinCount="100000" sheet="1" objects="1" scenarios="1" insertRows="0"/>
  <mergeCells count="1">
    <mergeCell ref="D6:F6"/>
  </mergeCells>
  <conditionalFormatting sqref="F13">
    <cfRule type="cellIs" dxfId="13" priority="1" operator="equal">
      <formula>0</formula>
    </cfRule>
    <cfRule type="cellIs" dxfId="12" priority="2" operator="lessThan">
      <formula>0</formula>
    </cfRule>
    <cfRule type="cellIs" dxfId="11" priority="3" operator="greaterThan">
      <formula>0</formula>
    </cfRule>
  </conditionalFormatting>
  <dataValidations count="1">
    <dataValidation type="list" showInputMessage="1" showErrorMessage="1" errorTitle="Forkert indtastning" error="Feltet skal være udfyldt med et tal fra 0-5. Feltet må ikke være blankt" sqref="F8:F9" xr:uid="{00000000-0002-0000-0700-000000000000}">
      <formula1>"0,1,2,3,4,5"</formula1>
    </dataValidation>
  </dataValidations>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r2:uid="{00000000-0003-0000-0700-000000000000}">
          <x14:colorSeries rgb="FF376092"/>
          <x14:colorNegative rgb="FFD00000"/>
          <x14:colorAxis rgb="FF000000"/>
          <x14:colorMarkers rgb="FFD00000"/>
          <x14:colorFirst rgb="FFD00000"/>
          <x14:colorLast rgb="FFD00000"/>
          <x14:colorHigh rgb="FFD00000"/>
          <x14:colorLow rgb="FFD00000"/>
          <x14:sparklines>
            <x14:sparkline>
              <xm:f>Innovation!H21:H21</xm:f>
              <xm:sqref>I21</xm:sqref>
            </x14:sparkline>
            <x14:sparkline>
              <xm:f>Innovation!H22:H22</xm:f>
              <xm:sqref>I22</xm:sqref>
            </x14:sparkline>
            <x14:sparkline>
              <xm:f>Innovation!H23:H23</xm:f>
              <xm:sqref>I23</xm:sqref>
            </x14:sparkline>
            <x14:sparkline>
              <xm:f>Innovation!H24:H24</xm:f>
              <xm:sqref>I24</xm:sqref>
            </x14:sparkline>
          </x14:sparklines>
        </x14:sparklineGroup>
      </x14:sparklineGroup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6"/>
  <sheetViews>
    <sheetView workbookViewId="0">
      <selection activeCell="H12" sqref="H12"/>
    </sheetView>
  </sheetViews>
  <sheetFormatPr defaultColWidth="0" defaultRowHeight="15" zeroHeight="1"/>
  <cols>
    <col min="1" max="4" width="8.85546875" style="21" customWidth="1"/>
    <col min="5" max="5" width="66" style="21" customWidth="1"/>
    <col min="6" max="6" width="12.42578125" style="21" bestFit="1" customWidth="1"/>
    <col min="7" max="7" width="8.85546875" style="21" customWidth="1"/>
    <col min="8" max="8" width="10.42578125" style="21" bestFit="1" customWidth="1"/>
    <col min="9" max="10" width="8.85546875" style="21" customWidth="1"/>
    <col min="11" max="12" width="0" style="21" hidden="1" customWidth="1"/>
    <col min="13" max="16384" width="8.85546875" style="21" hidden="1"/>
  </cols>
  <sheetData>
    <row r="1" spans="2:12"/>
    <row r="2" spans="2:12"/>
    <row r="3" spans="2:12"/>
    <row r="4" spans="2:12"/>
    <row r="5" spans="2:12"/>
    <row r="6" spans="2:12">
      <c r="D6" s="135" t="s">
        <v>34</v>
      </c>
      <c r="E6" s="135"/>
      <c r="F6" s="135"/>
      <c r="G6" s="92"/>
      <c r="H6" s="92"/>
      <c r="I6" s="92"/>
      <c r="J6" s="30"/>
      <c r="K6" s="30"/>
      <c r="L6" s="30"/>
    </row>
    <row r="7" spans="2:12">
      <c r="D7" s="28" t="s">
        <v>56</v>
      </c>
      <c r="E7" s="28" t="s">
        <v>57</v>
      </c>
      <c r="F7" s="28" t="s">
        <v>58</v>
      </c>
      <c r="G7" s="30"/>
      <c r="H7" s="28" t="s">
        <v>59</v>
      </c>
      <c r="I7" s="32">
        <f>COUNT(F8:F10)*5</f>
        <v>15</v>
      </c>
      <c r="J7" s="30"/>
    </row>
    <row r="8" spans="2:12" s="30" customFormat="1" ht="17.25" customHeight="1">
      <c r="B8" s="78"/>
      <c r="D8" s="25" t="s">
        <v>113</v>
      </c>
      <c r="E8" s="26" t="s">
        <v>114</v>
      </c>
      <c r="F8" s="17">
        <v>0</v>
      </c>
      <c r="G8" s="30" t="s">
        <v>62</v>
      </c>
      <c r="H8" s="28" t="s">
        <v>63</v>
      </c>
      <c r="I8" s="93">
        <f>'Oversigt og vægtning af kriteri'!E12/100</f>
        <v>0.1</v>
      </c>
    </row>
    <row r="9" spans="2:12" s="30" customFormat="1" ht="17.25" customHeight="1">
      <c r="B9" s="78"/>
      <c r="D9" s="25" t="s">
        <v>115</v>
      </c>
      <c r="E9" s="26" t="s">
        <v>116</v>
      </c>
      <c r="F9" s="17">
        <v>0</v>
      </c>
      <c r="G9" s="30" t="s">
        <v>62</v>
      </c>
      <c r="H9" s="81"/>
      <c r="I9" s="94"/>
    </row>
    <row r="10" spans="2:12">
      <c r="D10" s="25" t="s">
        <v>117</v>
      </c>
      <c r="E10" s="26" t="s">
        <v>118</v>
      </c>
      <c r="F10" s="17">
        <v>0</v>
      </c>
      <c r="G10" s="30" t="s">
        <v>62</v>
      </c>
      <c r="H10" s="30"/>
      <c r="I10" s="30"/>
      <c r="J10" s="30"/>
      <c r="K10" s="30"/>
      <c r="L10" s="30"/>
    </row>
    <row r="11" spans="2:12">
      <c r="D11" s="32"/>
      <c r="E11" s="25" t="s">
        <v>76</v>
      </c>
      <c r="F11" s="25">
        <f>SUM(F8:F10)</f>
        <v>0</v>
      </c>
      <c r="G11" s="30"/>
      <c r="H11" s="30"/>
      <c r="I11" s="30"/>
      <c r="J11" s="30"/>
      <c r="K11" s="30"/>
      <c r="L11" s="30"/>
    </row>
    <row r="12" spans="2:12">
      <c r="D12" s="32"/>
      <c r="E12" s="25" t="s">
        <v>77</v>
      </c>
      <c r="F12" s="62">
        <f>F11/I7</f>
        <v>0</v>
      </c>
      <c r="G12" s="27"/>
      <c r="H12" s="27"/>
      <c r="I12" s="27"/>
      <c r="J12" s="30"/>
      <c r="K12" s="30"/>
      <c r="L12" s="30"/>
    </row>
    <row r="13" spans="2:12">
      <c r="D13" s="32"/>
      <c r="E13" s="25" t="s">
        <v>78</v>
      </c>
      <c r="F13" s="35">
        <f>'Oversigt og vægtning af kriteri'!G12/100</f>
        <v>0.1</v>
      </c>
      <c r="G13" s="27"/>
      <c r="H13" s="27"/>
      <c r="I13" s="27"/>
      <c r="J13" s="30"/>
      <c r="K13" s="30"/>
      <c r="L13" s="30"/>
    </row>
    <row r="14" spans="2:12">
      <c r="D14" s="32"/>
      <c r="E14" s="36" t="s">
        <v>79</v>
      </c>
      <c r="F14" s="63">
        <f>(F12-F13)*100</f>
        <v>-10</v>
      </c>
      <c r="G14" s="27"/>
      <c r="H14" s="27"/>
      <c r="I14" s="27"/>
      <c r="J14" s="30"/>
      <c r="K14" s="30"/>
      <c r="L14" s="30"/>
    </row>
    <row r="15" spans="2:12">
      <c r="D15" s="21" t="s">
        <v>80</v>
      </c>
    </row>
    <row r="16" spans="2:12"/>
  </sheetData>
  <sheetProtection algorithmName="SHA-512" hashValue="1DRlOjLuX6/q7dIsvqqOZwMmr9QKSPZ86wF5P5f2AZnpaIZ9Crxphykww1jx0vOhXVoQ+mpTkWCt3DE2piz3Kw==" saltValue="sWc4dU/VNmOQ6tSjcJ/9iw==" spinCount="100000" sheet="1" objects="1" scenarios="1" insertRows="0"/>
  <mergeCells count="1">
    <mergeCell ref="D6:F6"/>
  </mergeCells>
  <conditionalFormatting sqref="F14">
    <cfRule type="cellIs" dxfId="10" priority="1" operator="equal">
      <formula>0</formula>
    </cfRule>
    <cfRule type="cellIs" dxfId="9" priority="2" operator="lessThan">
      <formula>0</formula>
    </cfRule>
    <cfRule type="cellIs" dxfId="8" priority="3" operator="greaterThan">
      <formula>0</formula>
    </cfRule>
  </conditionalFormatting>
  <dataValidations count="1">
    <dataValidation type="list" showInputMessage="1" showErrorMessage="1" errorTitle="Forkert indtastning" error="Feltet skal være udfyldt med et tal fra 0-5. Feltet må ikke være blankt" sqref="F8:F10" xr:uid="{00000000-0002-0000-0800-000000000000}">
      <formula1>"0,1,2,3,4,5"</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COWI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T. Kvistgaard</dc:creator>
  <cp:keywords/>
  <dc:description/>
  <cp:lastModifiedBy>Lea Panfil</cp:lastModifiedBy>
  <cp:revision/>
  <dcterms:created xsi:type="dcterms:W3CDTF">2014-10-09T07:48:20Z</dcterms:created>
  <dcterms:modified xsi:type="dcterms:W3CDTF">2022-06-15T07:26:01Z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